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4"/>
  </bookViews>
  <sheets>
    <sheet name="1-1" sheetId="6" r:id="rId1"/>
    <sheet name="1-2" sheetId="1" r:id="rId2"/>
    <sheet name="1-4  1-3" sheetId="2" r:id="rId3"/>
    <sheet name="1-5" sheetId="3" r:id="rId4"/>
    <sheet name="1-6  1-7" sheetId="5" r:id="rId5"/>
    <sheet name="1-8" sheetId="7" r:id="rId6"/>
  </sheets>
  <definedNames>
    <definedName name="_xlnm.Print_Area" localSheetId="4">'1-6  1-7'!$A$1:$K$27</definedName>
  </definedNames>
  <calcPr calcId="124519"/>
</workbook>
</file>

<file path=xl/calcChain.xml><?xml version="1.0" encoding="utf-8"?>
<calcChain xmlns="http://schemas.openxmlformats.org/spreadsheetml/2006/main">
  <c r="M16" i="3"/>
  <c r="H16"/>
  <c r="C16"/>
  <c r="M20"/>
  <c r="H20"/>
  <c r="C20"/>
  <c r="I13" i="1"/>
  <c r="F13"/>
  <c r="C13"/>
  <c r="I19" i="3"/>
  <c r="J23" i="5"/>
  <c r="E23"/>
  <c r="G23"/>
  <c r="H23"/>
  <c r="D19" i="2"/>
  <c r="D20"/>
  <c r="D21"/>
  <c r="D22"/>
  <c r="D18"/>
  <c r="D10"/>
  <c r="D11"/>
  <c r="D9"/>
  <c r="G6"/>
  <c r="G7"/>
  <c r="G8"/>
  <c r="G5"/>
  <c r="J27" i="6"/>
  <c r="J28"/>
  <c r="J26"/>
  <c r="D19"/>
  <c r="D20"/>
  <c r="D18"/>
  <c r="J19"/>
  <c r="J20"/>
  <c r="J18"/>
  <c r="G19"/>
  <c r="G20"/>
  <c r="G18"/>
  <c r="G9" i="7" l="1"/>
  <c r="G10"/>
  <c r="G11"/>
  <c r="G8"/>
  <c r="D9"/>
  <c r="D10"/>
  <c r="D11"/>
  <c r="D8"/>
  <c r="J9"/>
  <c r="J10"/>
  <c r="J11"/>
  <c r="J8"/>
  <c r="G6"/>
  <c r="G7"/>
  <c r="G5"/>
  <c r="J6"/>
  <c r="J7"/>
  <c r="J5"/>
  <c r="D6"/>
  <c r="D7"/>
  <c r="D5"/>
  <c r="H10" i="5" l="1"/>
  <c r="H11"/>
  <c r="H12"/>
  <c r="H13"/>
  <c r="H9"/>
  <c r="E10"/>
  <c r="E11"/>
  <c r="E12"/>
  <c r="E13"/>
  <c r="E9"/>
  <c r="K10"/>
  <c r="K11"/>
  <c r="K12"/>
  <c r="K13"/>
  <c r="K9"/>
  <c r="K6"/>
  <c r="K7"/>
  <c r="K8"/>
  <c r="K5"/>
  <c r="H6"/>
  <c r="H7"/>
  <c r="H8"/>
  <c r="H5"/>
  <c r="E6"/>
  <c r="E7"/>
  <c r="E8"/>
  <c r="E5"/>
  <c r="P18" i="3"/>
  <c r="P19"/>
  <c r="P20"/>
  <c r="P17"/>
  <c r="K18"/>
  <c r="K19"/>
  <c r="K20"/>
  <c r="K17"/>
  <c r="F18"/>
  <c r="F19"/>
  <c r="F20"/>
  <c r="F17"/>
  <c r="O20"/>
  <c r="J20"/>
  <c r="E20"/>
  <c r="D18"/>
  <c r="D19"/>
  <c r="D17"/>
  <c r="P6"/>
  <c r="P7"/>
  <c r="P8"/>
  <c r="P9"/>
  <c r="P10"/>
  <c r="P11"/>
  <c r="P12"/>
  <c r="P13"/>
  <c r="P14"/>
  <c r="P15"/>
  <c r="P16"/>
  <c r="P5"/>
  <c r="O16"/>
  <c r="N6"/>
  <c r="N7"/>
  <c r="N8"/>
  <c r="N9"/>
  <c r="N10"/>
  <c r="N11"/>
  <c r="N12"/>
  <c r="N13"/>
  <c r="N14"/>
  <c r="N15"/>
  <c r="N5"/>
  <c r="K6"/>
  <c r="K7"/>
  <c r="K8"/>
  <c r="K9"/>
  <c r="K10"/>
  <c r="K11"/>
  <c r="K12"/>
  <c r="K13"/>
  <c r="K14"/>
  <c r="K15"/>
  <c r="K16"/>
  <c r="K5"/>
  <c r="J16"/>
  <c r="I6"/>
  <c r="I7"/>
  <c r="I8"/>
  <c r="I9"/>
  <c r="I10"/>
  <c r="I11"/>
  <c r="I12"/>
  <c r="I13"/>
  <c r="I14"/>
  <c r="I15"/>
  <c r="I5"/>
  <c r="F6"/>
  <c r="F7"/>
  <c r="F8"/>
  <c r="F9"/>
  <c r="F10"/>
  <c r="F11"/>
  <c r="F12"/>
  <c r="F13"/>
  <c r="F14"/>
  <c r="F15"/>
  <c r="F16"/>
  <c r="F5"/>
  <c r="E16"/>
  <c r="D6"/>
  <c r="D7"/>
  <c r="D8"/>
  <c r="D9"/>
  <c r="D10"/>
  <c r="D11"/>
  <c r="D12"/>
  <c r="D13"/>
  <c r="D14"/>
  <c r="D15"/>
  <c r="D5"/>
  <c r="G10" i="2"/>
  <c r="G11"/>
  <c r="G9"/>
  <c r="F12"/>
  <c r="G12" s="1"/>
  <c r="J18" i="1"/>
  <c r="J19"/>
  <c r="J17"/>
  <c r="G18"/>
  <c r="G19"/>
  <c r="G17"/>
  <c r="D18"/>
  <c r="D19"/>
  <c r="D17"/>
  <c r="I19"/>
  <c r="F19"/>
  <c r="C19"/>
  <c r="J15"/>
  <c r="J16"/>
  <c r="J14"/>
  <c r="I16"/>
  <c r="I15"/>
  <c r="I14"/>
  <c r="G15"/>
  <c r="G16"/>
  <c r="G14"/>
  <c r="F16"/>
  <c r="D15"/>
  <c r="D16"/>
  <c r="D14"/>
  <c r="C16"/>
  <c r="J10"/>
  <c r="J11"/>
  <c r="J12"/>
  <c r="J9"/>
  <c r="G10"/>
  <c r="G11"/>
  <c r="G12"/>
  <c r="G9"/>
  <c r="D10"/>
  <c r="D11"/>
  <c r="D12"/>
  <c r="D9"/>
  <c r="J6"/>
  <c r="J7"/>
  <c r="J8"/>
  <c r="J5"/>
  <c r="I8"/>
  <c r="G6"/>
  <c r="G7"/>
  <c r="G8"/>
  <c r="G5"/>
  <c r="F8"/>
  <c r="D6"/>
  <c r="D7"/>
  <c r="D8"/>
  <c r="D5"/>
  <c r="C8"/>
  <c r="G28" i="6"/>
  <c r="G27"/>
  <c r="G26"/>
  <c r="D28"/>
  <c r="D27"/>
  <c r="D26"/>
  <c r="J22"/>
  <c r="J23"/>
  <c r="J24"/>
  <c r="J21"/>
  <c r="I25"/>
  <c r="J25" s="1"/>
  <c r="G22"/>
  <c r="G23"/>
  <c r="G24"/>
  <c r="G25"/>
  <c r="G21"/>
  <c r="D22"/>
  <c r="D23"/>
  <c r="D24"/>
  <c r="D25"/>
  <c r="D21"/>
  <c r="J13"/>
  <c r="J14"/>
  <c r="J15"/>
  <c r="J16"/>
  <c r="J12"/>
  <c r="I17"/>
  <c r="J17" s="1"/>
  <c r="G13"/>
  <c r="G14"/>
  <c r="G15"/>
  <c r="G16"/>
  <c r="G12"/>
  <c r="F17"/>
  <c r="G17" s="1"/>
  <c r="D13"/>
  <c r="D14"/>
  <c r="D15"/>
  <c r="D16"/>
  <c r="D12"/>
  <c r="C17"/>
  <c r="D17" s="1"/>
  <c r="I8"/>
  <c r="J8" s="1"/>
  <c r="I9"/>
  <c r="J9" s="1"/>
  <c r="I10"/>
  <c r="J10" s="1"/>
  <c r="I7"/>
  <c r="J7" s="1"/>
  <c r="G8"/>
  <c r="G9"/>
  <c r="G10"/>
  <c r="G7"/>
  <c r="F11"/>
  <c r="G11" s="1"/>
  <c r="D8"/>
  <c r="D9"/>
  <c r="D10"/>
  <c r="D7"/>
  <c r="C11"/>
  <c r="I11" s="1"/>
  <c r="J11" s="1"/>
  <c r="D11" l="1"/>
</calcChain>
</file>

<file path=xl/sharedStrings.xml><?xml version="1.0" encoding="utf-8"?>
<sst xmlns="http://schemas.openxmlformats.org/spreadsheetml/2006/main" count="214" uniqueCount="123">
  <si>
    <t>جدول (1)</t>
  </si>
  <si>
    <t>الخصائص</t>
  </si>
  <si>
    <t>مجازر اللحوم الحمراء</t>
  </si>
  <si>
    <t>مجازر لحوم الدواجن</t>
  </si>
  <si>
    <t>المجموع</t>
  </si>
  <si>
    <t xml:space="preserve">العدد </t>
  </si>
  <si>
    <t>%</t>
  </si>
  <si>
    <t>المجازر حسب القطاع</t>
  </si>
  <si>
    <t>مختلط</t>
  </si>
  <si>
    <t>خاص</t>
  </si>
  <si>
    <t xml:space="preserve">إجمالي العراق </t>
  </si>
  <si>
    <t>المجازر حسب الموقع</t>
  </si>
  <si>
    <t>الصناعية</t>
  </si>
  <si>
    <t>الزراعية</t>
  </si>
  <si>
    <t>التجارية</t>
  </si>
  <si>
    <t>السكنية</t>
  </si>
  <si>
    <t>الأخرى</t>
  </si>
  <si>
    <t xml:space="preserve">المجازر نسبة الى التصميم الأساس للبلدية </t>
  </si>
  <si>
    <t>داخل التصميم</t>
  </si>
  <si>
    <t>خارج التصميم</t>
  </si>
  <si>
    <t>المجازر حسب الحالة العملية</t>
  </si>
  <si>
    <t>عاملة مؤهلة</t>
  </si>
  <si>
    <t>غير عاملة مؤهلة</t>
  </si>
  <si>
    <t>عاملة غير مؤهلة</t>
  </si>
  <si>
    <t>غير عاملة غير مؤهلة</t>
  </si>
  <si>
    <t>عاملة ( مؤهلة وغير مؤهلة)</t>
  </si>
  <si>
    <t>غير عاملة (مؤهلة وغير مؤهلة )</t>
  </si>
  <si>
    <t xml:space="preserve"> الجهاز المركزي للإحصاء/ العراق </t>
  </si>
  <si>
    <t>جدول (1-1)</t>
  </si>
  <si>
    <t>حكومي / الإدارة ذاتية</t>
  </si>
  <si>
    <t>حكومي / الإدارة مؤجرة</t>
  </si>
  <si>
    <t>حاصلة على الموافقة البيئية</t>
  </si>
  <si>
    <t>حاصلة على موافقة إستمرارية عمل</t>
  </si>
  <si>
    <t>كهرباء وطنية</t>
  </si>
  <si>
    <t>مولدة تابعة للمجزرة</t>
  </si>
  <si>
    <t>مولدة من خارج المجزرة (خط سحب)</t>
  </si>
  <si>
    <t>لا يوجد</t>
  </si>
  <si>
    <t xml:space="preserve">ذكور </t>
  </si>
  <si>
    <t>إناث</t>
  </si>
  <si>
    <t>جدول (1-2)</t>
  </si>
  <si>
    <t>غير حاصلة على الموافقة البيئية</t>
  </si>
  <si>
    <t>المجازر</t>
  </si>
  <si>
    <t>الإيرادات (ألف دينار)</t>
  </si>
  <si>
    <t xml:space="preserve">الإيرادات </t>
  </si>
  <si>
    <t>المجازر حسب النشاط الرئيس</t>
  </si>
  <si>
    <t>جزر اللحوم الحمراء</t>
  </si>
  <si>
    <t>جزر لحوم الدواجن</t>
  </si>
  <si>
    <t>المجازر حسب النشاط الثانوي</t>
  </si>
  <si>
    <t>صناعة منتجات اللحوم الحمراء</t>
  </si>
  <si>
    <t>صناعة منتجات لحوم الدواجن</t>
  </si>
  <si>
    <t>عدد ونسبة الحيوانات المذبوحة في المجازر وكمية مخلفاتها الصلبة على مستوى العراق</t>
  </si>
  <si>
    <t>الحيوانات المذبوحة</t>
  </si>
  <si>
    <t>المخلفات الصلبة *</t>
  </si>
  <si>
    <t>الكمية (كغم)</t>
  </si>
  <si>
    <t>نوع الحيوانات المذبوحة</t>
  </si>
  <si>
    <t>الأغنام</t>
  </si>
  <si>
    <t>الماعز</t>
  </si>
  <si>
    <t>البقر</t>
  </si>
  <si>
    <t>الجاموس</t>
  </si>
  <si>
    <t>الإبل</t>
  </si>
  <si>
    <t>الدواجن</t>
  </si>
  <si>
    <t>جدول (1-3)</t>
  </si>
  <si>
    <t>جدول (1-4)</t>
  </si>
  <si>
    <t>عدد ونسبة المجازر حسب النوع وكمية المياه المجهزة والمتخلفة على مستوى العراق</t>
  </si>
  <si>
    <t xml:space="preserve">الكمية (م³/سنة) </t>
  </si>
  <si>
    <t>شبكة عامة (إسالة ماء)</t>
  </si>
  <si>
    <t>نهر دجلة</t>
  </si>
  <si>
    <t>نهر الفرات</t>
  </si>
  <si>
    <t>شط العرب</t>
  </si>
  <si>
    <t>بحيرة</t>
  </si>
  <si>
    <t>ينابيع</t>
  </si>
  <si>
    <t>مياه جوفية (آبار)</t>
  </si>
  <si>
    <t>صهريج</t>
  </si>
  <si>
    <t xml:space="preserve">ماء مقطر </t>
  </si>
  <si>
    <r>
      <t xml:space="preserve">مياه </t>
    </r>
    <r>
      <rPr>
        <b/>
        <sz val="10"/>
        <rFont val="Times New Roman"/>
        <family val="1"/>
      </rPr>
      <t>RO ( مياه معبأة)</t>
    </r>
  </si>
  <si>
    <t>اخرى</t>
  </si>
  <si>
    <t>مياه عادمة (الصرف الصحي)</t>
  </si>
  <si>
    <t>مياه صناعية متخلفة</t>
  </si>
  <si>
    <t>مياه مشتركة *</t>
  </si>
  <si>
    <t>* المياه المشتركة : هي المياه المكونة من نوعين هما : المياه العادمة (الصرف الصحي) والمياه الصناعية المتخلفة.</t>
  </si>
  <si>
    <t>جدول (1-5)</t>
  </si>
  <si>
    <t>جدول (1-6)</t>
  </si>
  <si>
    <t>جدول (1-7)</t>
  </si>
  <si>
    <t>عدد ونسبة المجازر التي تمتلك وحدات معالجة المخلفات السائلة حسب النوع والحالة العملية على مستوى العراق</t>
  </si>
  <si>
    <t>وحدات المعالجة حسب النوع</t>
  </si>
  <si>
    <t>إبتدائية</t>
  </si>
  <si>
    <t>ثانوية</t>
  </si>
  <si>
    <t>ثالثية</t>
  </si>
  <si>
    <t>وحدات المعالجة حسب الحالة العملية</t>
  </si>
  <si>
    <t xml:space="preserve">عاملة </t>
  </si>
  <si>
    <t>عاملة جزئياً</t>
  </si>
  <si>
    <t>عاملة لا تستخدم</t>
  </si>
  <si>
    <t>غير عاملة</t>
  </si>
  <si>
    <t>جدول (1-8)</t>
  </si>
  <si>
    <t xml:space="preserve">عدد وحدات المعالجة الكلي </t>
  </si>
  <si>
    <t>مجموع الطاقات التصميمية (م³/يوم)</t>
  </si>
  <si>
    <t>مجموع كمية المخلفات السائلة الكلية المطروحة (م³/يوم)</t>
  </si>
  <si>
    <t>مجموع الطاقة الفعلية (م³/يوم)</t>
  </si>
  <si>
    <t>نسبة الطاقة الفعلية الى التصميمية %</t>
  </si>
  <si>
    <t>نسبة المياه المعالجة الى المياه المتخلفة %</t>
  </si>
  <si>
    <t>نوع المحارق</t>
  </si>
  <si>
    <t>النظامية</t>
  </si>
  <si>
    <t>غير النظامية</t>
  </si>
  <si>
    <t>الحالة العملية للمحارق</t>
  </si>
  <si>
    <t>عاملة</t>
  </si>
  <si>
    <t>عاملة (لا تستخدم)</t>
  </si>
  <si>
    <t>عدد ونسبة المجازر حسب النوع والحصول على الموافقة البيئية ومصدر الطاقة الكهربائية وعدد العاملين الكلي ووجود أطباء بيطريين على مستوى العراق</t>
  </si>
  <si>
    <t>مجموع كمية المياه الواصلة للوحدة (م³/يوم)</t>
  </si>
  <si>
    <t>خلاصة بأهم مؤشرات المسح البيئي لقطاع المجازر</t>
  </si>
  <si>
    <t>المجازر حسب الحصول على الموافقة البيئية</t>
  </si>
  <si>
    <t xml:space="preserve">* المجازر حسب مصدر الطاقة الكهربائية </t>
  </si>
  <si>
    <t xml:space="preserve"> العاملين الكلي في المجازر (عدا الأطباء البيطريين)</t>
  </si>
  <si>
    <t xml:space="preserve"> الأطباء البيطريين العاملين في المجازر</t>
  </si>
  <si>
    <t>* عدد المجازر يتجاوز العدد الكلي كون المجزرة الواحدة تستخدم أكثر من مصدر واحد من مصادر الطاقة الكهربائية.</t>
  </si>
  <si>
    <t>عدد ونسبة المجازر حسب نوع النشاط الرئيس والثانوي والإيرادات المتحققة منها على مستوى العراق</t>
  </si>
  <si>
    <t>عدد وحدات معالجة المخلفات السائلة في المجازر حسب خصائص الوحدات والنوع على مستوى العراق</t>
  </si>
  <si>
    <t>** عدد المجازر يتجاوز الـ (100) مجزرة عاملة كون المجزرة الواحدة تستخدم أكثر من مصدر مياه وتطرح أكثر من نوع واحد من أنواع المخلفات السائلة.</t>
  </si>
  <si>
    <t xml:space="preserve">المخلفات السائلة الكلية المطروحة **  </t>
  </si>
  <si>
    <t>مصادر المياه المجهزة**</t>
  </si>
  <si>
    <t>* المخلفات الصلبة (مجازر اللحوم البيضاء): تشمل (الريش، الأقدام،الرأس ومخلفات القناة الهضمية).</t>
  </si>
  <si>
    <t xml:space="preserve">* المخلفات الصلبة (مجازر اللحوم الحمراء): تشمل (الجلد، الرأس والأقدام، محتويات المعدة والأمعاء، القناة الهضمية، الأضلاف والقرون،الأجزاء المأكولة القلب والكبد والشحوم، الأجزاء غير المأكولة المثانة والأجهزة التناسلية). </t>
  </si>
  <si>
    <t>عدد ونسبة المجازر الكلي حسب النوع والقطاع والموقع والتصميم الأساس للبلدية والحالة العملية على مستوى العراق</t>
  </si>
  <si>
    <t>عدد ونسبة المجازر التي تمتلك محارق حسب نوع المحرقة والحالة العملية لها على مستوى العراق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</si>
</sst>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CB6EF"/>
        <bgColor indexed="64"/>
      </patternFill>
    </fill>
    <fill>
      <patternFill patternType="solid">
        <fgColor rgb="FFFEDE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E8FC"/>
        <bgColor indexed="64"/>
      </patternFill>
    </fill>
    <fill>
      <patternFill patternType="solid">
        <fgColor rgb="FFFEC2F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171">
    <xf numFmtId="0" fontId="0" fillId="0" borderId="0" xfId="0"/>
    <xf numFmtId="0" fontId="3" fillId="2" borderId="2" xfId="0" applyFont="1" applyFill="1" applyBorder="1" applyAlignment="1">
      <alignment vertical="center" readingOrder="2"/>
    </xf>
    <xf numFmtId="0" fontId="4" fillId="2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 wrapText="1" readingOrder="2"/>
    </xf>
    <xf numFmtId="0" fontId="5" fillId="0" borderId="8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4" borderId="0" xfId="0" applyFont="1" applyFill="1" applyBorder="1" applyAlignment="1">
      <alignment horizontal="right" vertical="center" wrapText="1" readingOrder="2"/>
    </xf>
    <xf numFmtId="0" fontId="0" fillId="4" borderId="0" xfId="0" applyFill="1" applyBorder="1" applyAlignment="1">
      <alignment horizontal="right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7" fillId="0" borderId="7" xfId="0" applyFont="1" applyFill="1" applyBorder="1" applyAlignment="1">
      <alignment horizontal="right" vertical="center" wrapText="1" readingOrder="2"/>
    </xf>
    <xf numFmtId="0" fontId="7" fillId="0" borderId="8" xfId="0" applyFont="1" applyFill="1" applyBorder="1" applyAlignment="1">
      <alignment horizontal="right" vertical="center" wrapText="1" readingOrder="2"/>
    </xf>
    <xf numFmtId="0" fontId="7" fillId="3" borderId="10" xfId="0" applyFont="1" applyFill="1" applyBorder="1" applyAlignment="1">
      <alignment vertical="center" wrapText="1" readingOrder="2"/>
    </xf>
    <xf numFmtId="0" fontId="5" fillId="4" borderId="12" xfId="0" applyFont="1" applyFill="1" applyBorder="1" applyAlignment="1">
      <alignment horizontal="right" vertical="center" wrapText="1" readingOrder="2"/>
    </xf>
    <xf numFmtId="0" fontId="5" fillId="4" borderId="5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readingOrder="2"/>
    </xf>
    <xf numFmtId="0" fontId="3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164" fontId="6" fillId="0" borderId="0" xfId="0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10" fillId="0" borderId="0" xfId="1"/>
    <xf numFmtId="0" fontId="7" fillId="0" borderId="0" xfId="0" applyFont="1" applyFill="1" applyBorder="1" applyAlignment="1">
      <alignment horizontal="right" vertical="center" wrapText="1" readingOrder="2"/>
    </xf>
    <xf numFmtId="0" fontId="5" fillId="3" borderId="13" xfId="0" applyFont="1" applyFill="1" applyBorder="1" applyAlignment="1">
      <alignment vertical="center" wrapText="1" readingOrder="2"/>
    </xf>
    <xf numFmtId="0" fontId="0" fillId="4" borderId="0" xfId="0" applyFill="1"/>
    <xf numFmtId="0" fontId="6" fillId="0" borderId="0" xfId="0" applyFont="1" applyFill="1" applyBorder="1" applyAlignment="1">
      <alignment horizontal="right" vertical="center" wrapText="1" readingOrder="2"/>
    </xf>
    <xf numFmtId="1" fontId="0" fillId="0" borderId="0" xfId="0" applyNumberFormat="1"/>
    <xf numFmtId="164" fontId="9" fillId="0" borderId="0" xfId="0" applyNumberFormat="1" applyFont="1" applyFill="1" applyBorder="1" applyAlignment="1">
      <alignment horizontal="right" vertical="center" readingOrder="2"/>
    </xf>
    <xf numFmtId="164" fontId="9" fillId="0" borderId="0" xfId="0" applyNumberFormat="1" applyFont="1" applyFill="1" applyBorder="1" applyAlignment="1">
      <alignment horizontal="center" vertical="center" readingOrder="2"/>
    </xf>
    <xf numFmtId="0" fontId="9" fillId="0" borderId="0" xfId="0" applyFont="1" applyFill="1" applyBorder="1" applyAlignment="1">
      <alignment horizontal="center" vertical="center" readingOrder="2"/>
    </xf>
    <xf numFmtId="0" fontId="0" fillId="0" borderId="0" xfId="0" applyFill="1" applyBorder="1" applyAlignment="1">
      <alignment horizontal="right" readingOrder="2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5" borderId="10" xfId="0" applyFont="1" applyFill="1" applyBorder="1" applyAlignment="1">
      <alignment vertical="center" wrapText="1" readingOrder="2"/>
    </xf>
    <xf numFmtId="0" fontId="7" fillId="5" borderId="10" xfId="0" applyFont="1" applyFill="1" applyBorder="1" applyAlignment="1">
      <alignment vertical="center" wrapText="1" readingOrder="2"/>
    </xf>
    <xf numFmtId="0" fontId="5" fillId="5" borderId="10" xfId="0" applyFont="1" applyFill="1" applyBorder="1" applyAlignment="1">
      <alignment horizontal="right" vertical="center" wrapText="1" readingOrder="2"/>
    </xf>
    <xf numFmtId="0" fontId="6" fillId="0" borderId="7" xfId="0" applyFont="1" applyFill="1" applyBorder="1" applyAlignment="1">
      <alignment vertical="center" wrapText="1" readingOrder="2"/>
    </xf>
    <xf numFmtId="164" fontId="6" fillId="0" borderId="7" xfId="0" applyNumberFormat="1" applyFont="1" applyFill="1" applyBorder="1" applyAlignment="1">
      <alignment vertical="center" wrapText="1" readingOrder="2"/>
    </xf>
    <xf numFmtId="1" fontId="6" fillId="0" borderId="7" xfId="0" applyNumberFormat="1" applyFont="1" applyFill="1" applyBorder="1" applyAlignment="1">
      <alignment vertical="center" wrapText="1" readingOrder="2"/>
    </xf>
    <xf numFmtId="0" fontId="6" fillId="0" borderId="8" xfId="0" applyFont="1" applyFill="1" applyBorder="1" applyAlignment="1">
      <alignment vertical="center" wrapText="1" readingOrder="2"/>
    </xf>
    <xf numFmtId="0" fontId="6" fillId="0" borderId="9" xfId="0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vertical="center" wrapText="1" readingOrder="2"/>
    </xf>
    <xf numFmtId="1" fontId="6" fillId="0" borderId="0" xfId="0" applyNumberFormat="1" applyFont="1" applyFill="1" applyBorder="1" applyAlignment="1">
      <alignment vertical="center" wrapText="1" readingOrder="2"/>
    </xf>
    <xf numFmtId="0" fontId="13" fillId="5" borderId="10" xfId="0" applyFont="1" applyFill="1" applyBorder="1" applyAlignment="1">
      <alignment vertical="center" readingOrder="2"/>
    </xf>
    <xf numFmtId="164" fontId="6" fillId="5" borderId="10" xfId="0" applyNumberFormat="1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vertical="center" wrapText="1" readingOrder="2"/>
    </xf>
    <xf numFmtId="0" fontId="14" fillId="5" borderId="10" xfId="0" applyFont="1" applyFill="1" applyBorder="1" applyAlignment="1">
      <alignment readingOrder="2"/>
    </xf>
    <xf numFmtId="1" fontId="13" fillId="5" borderId="10" xfId="0" applyNumberFormat="1" applyFont="1" applyFill="1" applyBorder="1" applyAlignment="1">
      <alignment vertical="center" readingOrder="2"/>
    </xf>
    <xf numFmtId="0" fontId="13" fillId="3" borderId="10" xfId="0" applyFont="1" applyFill="1" applyBorder="1" applyAlignment="1">
      <alignment vertical="center" readingOrder="2"/>
    </xf>
    <xf numFmtId="164" fontId="13" fillId="3" borderId="10" xfId="0" applyNumberFormat="1" applyFont="1" applyFill="1" applyBorder="1" applyAlignment="1">
      <alignment vertical="center" readingOrder="2"/>
    </xf>
    <xf numFmtId="0" fontId="14" fillId="3" borderId="10" xfId="0" applyFont="1" applyFill="1" applyBorder="1" applyAlignment="1">
      <alignment readingOrder="2"/>
    </xf>
    <xf numFmtId="164" fontId="13" fillId="5" borderId="10" xfId="0" applyNumberFormat="1" applyFont="1" applyFill="1" applyBorder="1" applyAlignment="1">
      <alignment vertical="center" readingOrder="2"/>
    </xf>
    <xf numFmtId="0" fontId="4" fillId="3" borderId="5" xfId="0" applyFont="1" applyFill="1" applyBorder="1" applyAlignment="1">
      <alignment horizontal="right" vertical="center" wrapText="1" readingOrder="2"/>
    </xf>
    <xf numFmtId="0" fontId="12" fillId="5" borderId="10" xfId="0" applyFont="1" applyFill="1" applyBorder="1" applyAlignment="1">
      <alignment readingOrder="2"/>
    </xf>
    <xf numFmtId="0" fontId="4" fillId="2" borderId="4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 readingOrder="2"/>
    </xf>
    <xf numFmtId="0" fontId="12" fillId="3" borderId="10" xfId="0" applyFont="1" applyFill="1" applyBorder="1" applyAlignment="1">
      <alignment horizontal="right" readingOrder="2"/>
    </xf>
    <xf numFmtId="164" fontId="6" fillId="0" borderId="7" xfId="0" applyNumberFormat="1" applyFont="1" applyFill="1" applyBorder="1" applyAlignment="1">
      <alignment horizontal="left" vertical="center" wrapText="1" readingOrder="2"/>
    </xf>
    <xf numFmtId="0" fontId="13" fillId="3" borderId="10" xfId="0" applyFont="1" applyFill="1" applyBorder="1" applyAlignment="1">
      <alignment horizontal="right" vertical="center" readingOrder="2"/>
    </xf>
    <xf numFmtId="164" fontId="13" fillId="3" borderId="10" xfId="0" applyNumberFormat="1" applyFont="1" applyFill="1" applyBorder="1" applyAlignment="1">
      <alignment horizontal="right" vertical="center" readingOrder="2"/>
    </xf>
    <xf numFmtId="0" fontId="5" fillId="3" borderId="13" xfId="0" applyFont="1" applyFill="1" applyBorder="1" applyAlignment="1">
      <alignment horizontal="right" vertical="center" wrapText="1" readingOrder="2"/>
    </xf>
    <xf numFmtId="0" fontId="13" fillId="3" borderId="13" xfId="0" applyFont="1" applyFill="1" applyBorder="1" applyAlignment="1">
      <alignment vertical="center" readingOrder="2"/>
    </xf>
    <xf numFmtId="164" fontId="13" fillId="3" borderId="13" xfId="0" applyNumberFormat="1" applyFont="1" applyFill="1" applyBorder="1" applyAlignment="1">
      <alignment vertical="center" readingOrder="2"/>
    </xf>
    <xf numFmtId="0" fontId="14" fillId="3" borderId="13" xfId="0" applyFont="1" applyFill="1" applyBorder="1" applyAlignment="1">
      <alignment readingOrder="2"/>
    </xf>
    <xf numFmtId="0" fontId="5" fillId="5" borderId="13" xfId="0" applyFont="1" applyFill="1" applyBorder="1" applyAlignment="1">
      <alignment horizontal="right" vertical="center" wrapText="1" readingOrder="2"/>
    </xf>
    <xf numFmtId="0" fontId="14" fillId="0" borderId="0" xfId="0" applyFont="1" applyAlignment="1">
      <alignment horizontal="left"/>
    </xf>
    <xf numFmtId="0" fontId="6" fillId="0" borderId="9" xfId="0" applyFont="1" applyFill="1" applyBorder="1" applyAlignment="1">
      <alignment horizontal="left" vertical="center" wrapText="1" readingOrder="2"/>
    </xf>
    <xf numFmtId="164" fontId="6" fillId="0" borderId="0" xfId="0" applyNumberFormat="1" applyFont="1" applyFill="1" applyBorder="1" applyAlignment="1">
      <alignment horizontal="left" vertical="center" wrapText="1" readingOrder="2"/>
    </xf>
    <xf numFmtId="0" fontId="6" fillId="5" borderId="10" xfId="0" applyFont="1" applyFill="1" applyBorder="1" applyAlignment="1">
      <alignment horizontal="left" vertical="center" wrapText="1" readingOrder="2"/>
    </xf>
    <xf numFmtId="164" fontId="6" fillId="5" borderId="10" xfId="0" applyNumberFormat="1" applyFont="1" applyFill="1" applyBorder="1" applyAlignment="1">
      <alignment horizontal="left" vertical="center" wrapText="1" readingOrder="2"/>
    </xf>
    <xf numFmtId="0" fontId="14" fillId="5" borderId="10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 vertical="center" wrapText="1" readingOrder="2"/>
    </xf>
    <xf numFmtId="164" fontId="5" fillId="6" borderId="10" xfId="0" applyNumberFormat="1" applyFont="1" applyFill="1" applyBorder="1" applyAlignment="1">
      <alignment horizontal="left" vertical="center" wrapText="1" readingOrder="2"/>
    </xf>
    <xf numFmtId="0" fontId="14" fillId="4" borderId="12" xfId="0" applyFont="1" applyFill="1" applyBorder="1" applyAlignment="1">
      <alignment horizontal="left" readingOrder="2"/>
    </xf>
    <xf numFmtId="0" fontId="14" fillId="4" borderId="5" xfId="0" applyFont="1" applyFill="1" applyBorder="1" applyAlignment="1">
      <alignment horizontal="left" readingOrder="2"/>
    </xf>
    <xf numFmtId="0" fontId="6" fillId="5" borderId="13" xfId="0" applyFont="1" applyFill="1" applyBorder="1" applyAlignment="1">
      <alignment horizontal="left" vertical="center" wrapText="1" readingOrder="2"/>
    </xf>
    <xf numFmtId="164" fontId="6" fillId="5" borderId="13" xfId="0" applyNumberFormat="1" applyFont="1" applyFill="1" applyBorder="1" applyAlignment="1">
      <alignment horizontal="left" vertical="center" wrapText="1" readingOrder="2"/>
    </xf>
    <xf numFmtId="0" fontId="14" fillId="5" borderId="13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right" vertical="center" readingOrder="2"/>
    </xf>
    <xf numFmtId="164" fontId="13" fillId="3" borderId="13" xfId="0" applyNumberFormat="1" applyFont="1" applyFill="1" applyBorder="1" applyAlignment="1">
      <alignment horizontal="right" vertical="center" readingOrder="2"/>
    </xf>
    <xf numFmtId="0" fontId="12" fillId="3" borderId="13" xfId="0" applyFont="1" applyFill="1" applyBorder="1" applyAlignment="1">
      <alignment horizontal="right" readingOrder="2"/>
    </xf>
    <xf numFmtId="164" fontId="6" fillId="0" borderId="8" xfId="0" applyNumberFormat="1" applyFont="1" applyFill="1" applyBorder="1" applyAlignment="1">
      <alignment vertical="center" wrapText="1" readingOrder="2"/>
    </xf>
    <xf numFmtId="0" fontId="12" fillId="3" borderId="10" xfId="0" applyFont="1" applyFill="1" applyBorder="1" applyAlignment="1">
      <alignment readingOrder="2"/>
    </xf>
    <xf numFmtId="0" fontId="12" fillId="3" borderId="13" xfId="0" applyFont="1" applyFill="1" applyBorder="1" applyAlignment="1">
      <alignment readingOrder="2"/>
    </xf>
    <xf numFmtId="0" fontId="5" fillId="4" borderId="0" xfId="0" applyFont="1" applyFill="1" applyBorder="1" applyAlignment="1">
      <alignment horizontal="right" vertical="center" wrapText="1" readingOrder="2"/>
    </xf>
    <xf numFmtId="0" fontId="3" fillId="0" borderId="0" xfId="0" applyFont="1" applyFill="1" applyBorder="1" applyAlignment="1">
      <alignment horizontal="right" vertical="center" wrapText="1" readingOrder="2"/>
    </xf>
    <xf numFmtId="164" fontId="13" fillId="6" borderId="10" xfId="0" applyNumberFormat="1" applyFont="1" applyFill="1" applyBorder="1" applyAlignment="1">
      <alignment vertical="center" readingOrder="2"/>
    </xf>
    <xf numFmtId="164" fontId="13" fillId="6" borderId="13" xfId="0" applyNumberFormat="1" applyFont="1" applyFill="1" applyBorder="1" applyAlignment="1">
      <alignment vertical="center" readingOrder="2"/>
    </xf>
    <xf numFmtId="164" fontId="6" fillId="5" borderId="13" xfId="0" applyNumberFormat="1" applyFont="1" applyFill="1" applyBorder="1" applyAlignment="1">
      <alignment vertical="center" wrapText="1" readingOrder="2"/>
    </xf>
    <xf numFmtId="0" fontId="5" fillId="5" borderId="13" xfId="0" applyFont="1" applyFill="1" applyBorder="1" applyAlignment="1">
      <alignment vertical="center" wrapText="1" readingOrder="2"/>
    </xf>
    <xf numFmtId="0" fontId="5" fillId="5" borderId="13" xfId="0" applyFont="1" applyFill="1" applyBorder="1" applyAlignment="1">
      <alignment horizontal="center" vertical="center" wrapText="1" readingOrder="2"/>
    </xf>
    <xf numFmtId="1" fontId="6" fillId="5" borderId="13" xfId="0" applyNumberFormat="1" applyFont="1" applyFill="1" applyBorder="1" applyAlignment="1">
      <alignment vertical="center" wrapText="1" readingOrder="2"/>
    </xf>
    <xf numFmtId="0" fontId="6" fillId="5" borderId="13" xfId="0" applyFont="1" applyFill="1" applyBorder="1" applyAlignment="1">
      <alignment vertical="center" wrapText="1" readingOrder="2"/>
    </xf>
    <xf numFmtId="0" fontId="5" fillId="4" borderId="0" xfId="0" applyFont="1" applyFill="1" applyBorder="1" applyAlignment="1">
      <alignment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1" fontId="6" fillId="4" borderId="0" xfId="0" applyNumberFormat="1" applyFont="1" applyFill="1" applyBorder="1" applyAlignment="1">
      <alignment vertical="center" wrapText="1" readingOrder="2"/>
    </xf>
    <xf numFmtId="164" fontId="6" fillId="4" borderId="0" xfId="0" applyNumberFormat="1" applyFont="1" applyFill="1" applyBorder="1" applyAlignment="1">
      <alignment vertical="center" wrapText="1" readingOrder="2"/>
    </xf>
    <xf numFmtId="0" fontId="6" fillId="4" borderId="0" xfId="0" applyFont="1" applyFill="1" applyBorder="1" applyAlignment="1">
      <alignment vertical="center" wrapText="1" readingOrder="2"/>
    </xf>
    <xf numFmtId="0" fontId="3" fillId="2" borderId="2" xfId="0" applyFont="1" applyFill="1" applyBorder="1" applyAlignment="1">
      <alignment vertical="center" wrapText="1" readingOrder="2"/>
    </xf>
    <xf numFmtId="0" fontId="3" fillId="2" borderId="4" xfId="0" applyFont="1" applyFill="1" applyBorder="1" applyAlignment="1">
      <alignment vertical="center" wrapText="1" readingOrder="2"/>
    </xf>
    <xf numFmtId="0" fontId="6" fillId="0" borderId="12" xfId="0" applyFont="1" applyFill="1" applyBorder="1" applyAlignment="1">
      <alignment vertical="center" wrapText="1" readingOrder="2"/>
    </xf>
    <xf numFmtId="0" fontId="6" fillId="0" borderId="5" xfId="0" applyFont="1" applyFill="1" applyBorder="1" applyAlignment="1">
      <alignment vertical="center" wrapText="1" readingOrder="2"/>
    </xf>
    <xf numFmtId="0" fontId="13" fillId="5" borderId="13" xfId="0" applyFont="1" applyFill="1" applyBorder="1" applyAlignment="1">
      <alignment vertical="center" readingOrder="2"/>
    </xf>
    <xf numFmtId="0" fontId="4" fillId="2" borderId="2" xfId="0" applyFont="1" applyFill="1" applyBorder="1" applyAlignment="1">
      <alignment vertical="center" readingOrder="2"/>
    </xf>
    <xf numFmtId="3" fontId="6" fillId="0" borderId="7" xfId="0" applyNumberFormat="1" applyFont="1" applyFill="1" applyBorder="1" applyAlignment="1">
      <alignment vertical="center" wrapText="1" readingOrder="2"/>
    </xf>
    <xf numFmtId="3" fontId="6" fillId="0" borderId="8" xfId="0" applyNumberFormat="1" applyFont="1" applyFill="1" applyBorder="1" applyAlignment="1">
      <alignment vertical="center" wrapText="1" readingOrder="2"/>
    </xf>
    <xf numFmtId="3" fontId="6" fillId="0" borderId="9" xfId="0" applyNumberFormat="1" applyFont="1" applyFill="1" applyBorder="1" applyAlignment="1">
      <alignment vertical="center" wrapText="1" readingOrder="2"/>
    </xf>
    <xf numFmtId="3" fontId="13" fillId="5" borderId="10" xfId="0" applyNumberFormat="1" applyFont="1" applyFill="1" applyBorder="1" applyAlignment="1">
      <alignment vertical="center" readingOrder="2"/>
    </xf>
    <xf numFmtId="3" fontId="6" fillId="0" borderId="0" xfId="0" applyNumberFormat="1" applyFont="1" applyFill="1" applyBorder="1" applyAlignment="1">
      <alignment vertical="center" wrapText="1" readingOrder="2"/>
    </xf>
    <xf numFmtId="3" fontId="13" fillId="3" borderId="10" xfId="0" applyNumberFormat="1" applyFont="1" applyFill="1" applyBorder="1" applyAlignment="1">
      <alignment vertical="center" readingOrder="2"/>
    </xf>
    <xf numFmtId="3" fontId="13" fillId="3" borderId="13" xfId="0" applyNumberFormat="1" applyFont="1" applyFill="1" applyBorder="1" applyAlignment="1">
      <alignment vertical="center" readingOrder="2"/>
    </xf>
    <xf numFmtId="3" fontId="11" fillId="5" borderId="10" xfId="0" applyNumberFormat="1" applyFont="1" applyFill="1" applyBorder="1" applyAlignment="1">
      <alignment vertical="center" readingOrder="2"/>
    </xf>
    <xf numFmtId="3" fontId="6" fillId="5" borderId="10" xfId="0" applyNumberFormat="1" applyFont="1" applyFill="1" applyBorder="1" applyAlignment="1">
      <alignment vertical="center" wrapText="1" readingOrder="2"/>
    </xf>
    <xf numFmtId="3" fontId="6" fillId="0" borderId="7" xfId="0" applyNumberFormat="1" applyFont="1" applyFill="1" applyBorder="1" applyAlignment="1">
      <alignment horizontal="left" vertical="center" wrapText="1" readingOrder="2"/>
    </xf>
    <xf numFmtId="3" fontId="6" fillId="0" borderId="9" xfId="0" applyNumberFormat="1" applyFont="1" applyFill="1" applyBorder="1" applyAlignment="1">
      <alignment horizontal="left" vertical="center" wrapText="1" readingOrder="2"/>
    </xf>
    <xf numFmtId="3" fontId="6" fillId="5" borderId="10" xfId="0" applyNumberFormat="1" applyFont="1" applyFill="1" applyBorder="1" applyAlignment="1">
      <alignment horizontal="left" vertical="center" wrapText="1" readingOrder="2"/>
    </xf>
    <xf numFmtId="3" fontId="6" fillId="5" borderId="13" xfId="0" applyNumberFormat="1" applyFont="1" applyFill="1" applyBorder="1" applyAlignment="1">
      <alignment horizontal="left" vertical="center" wrapText="1" readingOrder="2"/>
    </xf>
    <xf numFmtId="3" fontId="13" fillId="3" borderId="10" xfId="0" applyNumberFormat="1" applyFont="1" applyFill="1" applyBorder="1" applyAlignment="1">
      <alignment horizontal="right" vertical="center" readingOrder="2"/>
    </xf>
    <xf numFmtId="3" fontId="13" fillId="3" borderId="13" xfId="0" applyNumberFormat="1" applyFont="1" applyFill="1" applyBorder="1" applyAlignment="1">
      <alignment horizontal="right" vertical="center" readingOrder="2"/>
    </xf>
    <xf numFmtId="3" fontId="13" fillId="5" borderId="13" xfId="0" applyNumberFormat="1" applyFont="1" applyFill="1" applyBorder="1" applyAlignment="1">
      <alignment vertical="center" readingOrder="2"/>
    </xf>
    <xf numFmtId="3" fontId="6" fillId="5" borderId="13" xfId="0" applyNumberFormat="1" applyFont="1" applyFill="1" applyBorder="1" applyAlignment="1">
      <alignment vertical="center" wrapText="1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5" fillId="4" borderId="6" xfId="0" applyFont="1" applyFill="1" applyBorder="1" applyAlignment="1">
      <alignment horizontal="right" vertical="center" wrapText="1" readingOrder="2"/>
    </xf>
    <xf numFmtId="0" fontId="5" fillId="4" borderId="4" xfId="0" applyFont="1" applyFill="1" applyBorder="1" applyAlignment="1">
      <alignment horizontal="right" vertical="center" wrapText="1" readingOrder="2"/>
    </xf>
    <xf numFmtId="0" fontId="5" fillId="3" borderId="13" xfId="0" applyFont="1" applyFill="1" applyBorder="1" applyAlignment="1">
      <alignment horizontal="right" vertical="center" wrapText="1" readingOrder="2"/>
    </xf>
    <xf numFmtId="0" fontId="5" fillId="0" borderId="1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readingOrder="2"/>
    </xf>
    <xf numFmtId="0" fontId="3" fillId="0" borderId="6" xfId="0" applyFont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readingOrder="2"/>
    </xf>
    <xf numFmtId="0" fontId="6" fillId="0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 readingOrder="2"/>
    </xf>
    <xf numFmtId="0" fontId="0" fillId="0" borderId="0" xfId="0"/>
    <xf numFmtId="0" fontId="0" fillId="0" borderId="4" xfId="0" applyBorder="1"/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5" borderId="13" xfId="0" applyFont="1" applyFill="1" applyBorder="1" applyAlignment="1">
      <alignment vertical="center" wrapText="1" readingOrder="2"/>
    </xf>
    <xf numFmtId="0" fontId="4" fillId="2" borderId="2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 readingOrder="2"/>
    </xf>
    <xf numFmtId="0" fontId="5" fillId="0" borderId="6" xfId="0" applyFont="1" applyFill="1" applyBorder="1" applyAlignment="1">
      <alignment horizontal="right" vertical="center" wrapText="1" readingOrder="2"/>
    </xf>
    <xf numFmtId="0" fontId="5" fillId="0" borderId="8" xfId="0" applyFont="1" applyFill="1" applyBorder="1" applyAlignment="1">
      <alignment horizontal="right" vertical="center" wrapText="1" readingOrder="2"/>
    </xf>
    <xf numFmtId="0" fontId="5" fillId="0" borderId="4" xfId="0" applyFont="1" applyFill="1" applyBorder="1" applyAlignment="1">
      <alignment horizontal="right" vertical="center" wrapText="1" readingOrder="2"/>
    </xf>
    <xf numFmtId="0" fontId="4" fillId="0" borderId="0" xfId="2" applyFont="1" applyBorder="1" applyAlignment="1">
      <alignment horizontal="right" vertical="center" readingOrder="2"/>
    </xf>
    <xf numFmtId="0" fontId="5" fillId="4" borderId="0" xfId="0" applyFont="1" applyFill="1" applyBorder="1" applyAlignment="1">
      <alignment horizontal="right" vertical="center" wrapText="1" readingOrder="2"/>
    </xf>
    <xf numFmtId="0" fontId="3" fillId="0" borderId="0" xfId="0" applyFont="1" applyFill="1" applyBorder="1" applyAlignment="1">
      <alignment horizontal="right" vertical="center" wrapText="1" readingOrder="2"/>
    </xf>
    <xf numFmtId="164" fontId="0" fillId="0" borderId="0" xfId="0" applyNumberFormat="1"/>
  </cellXfs>
  <cellStyles count="3">
    <cellStyle name="Normal" xfId="0" builtinId="0"/>
    <cellStyle name="Normal 3" xfId="2"/>
    <cellStyle name="Normal_ج5" xfId="1"/>
  </cellStyles>
  <dxfs count="0"/>
  <tableStyles count="0" defaultTableStyle="TableStyleMedium9" defaultPivotStyle="PivotStyleLight16"/>
  <colors>
    <mruColors>
      <color rgb="FFFEE8FC"/>
      <color rgb="FFFEC2FE"/>
      <color rgb="FFFDA1F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rightToLeft="1" view="pageBreakPreview" topLeftCell="A16" zoomScaleSheetLayoutView="100" workbookViewId="0">
      <selection activeCell="B39" sqref="B39"/>
    </sheetView>
  </sheetViews>
  <sheetFormatPr defaultColWidth="9.140625" defaultRowHeight="15"/>
  <cols>
    <col min="1" max="1" width="24.140625" customWidth="1"/>
    <col min="2" max="2" width="28.28515625" customWidth="1"/>
    <col min="3" max="4" width="11.7109375" customWidth="1"/>
    <col min="5" max="5" width="0.42578125" customWidth="1"/>
    <col min="6" max="7" width="11.7109375" customWidth="1"/>
    <col min="8" max="8" width="0.42578125" customWidth="1"/>
    <col min="9" max="10" width="11.7109375" customWidth="1"/>
  </cols>
  <sheetData>
    <row r="1" spans="1:10" ht="18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130" t="s">
        <v>108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8.75" customHeight="1">
      <c r="A3" s="130" t="s">
        <v>28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ht="22.5" customHeight="1" thickBot="1">
      <c r="A4" s="136" t="s">
        <v>121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0" ht="24.75" customHeight="1" thickTop="1">
      <c r="A5" s="137" t="s">
        <v>1</v>
      </c>
      <c r="B5" s="137"/>
      <c r="C5" s="139" t="s">
        <v>2</v>
      </c>
      <c r="D5" s="139"/>
      <c r="E5" s="107"/>
      <c r="F5" s="139" t="s">
        <v>3</v>
      </c>
      <c r="G5" s="139"/>
      <c r="H5" s="107"/>
      <c r="I5" s="139" t="s">
        <v>4</v>
      </c>
      <c r="J5" s="139"/>
    </row>
    <row r="6" spans="1:10" ht="21" customHeight="1">
      <c r="A6" s="138"/>
      <c r="B6" s="138"/>
      <c r="C6" s="56" t="s">
        <v>5</v>
      </c>
      <c r="D6" s="56" t="s">
        <v>6</v>
      </c>
      <c r="E6" s="2"/>
      <c r="F6" s="56" t="s">
        <v>5</v>
      </c>
      <c r="G6" s="56" t="s">
        <v>6</v>
      </c>
      <c r="H6" s="2"/>
      <c r="I6" s="56" t="s">
        <v>5</v>
      </c>
      <c r="J6" s="56" t="s">
        <v>6</v>
      </c>
    </row>
    <row r="7" spans="1:10" ht="21" customHeight="1">
      <c r="A7" s="131" t="s">
        <v>7</v>
      </c>
      <c r="B7" s="3" t="s">
        <v>29</v>
      </c>
      <c r="C7" s="108">
        <v>65</v>
      </c>
      <c r="D7" s="41">
        <f>C7/128*100</f>
        <v>50.78125</v>
      </c>
      <c r="E7" s="40"/>
      <c r="F7" s="108">
        <v>3</v>
      </c>
      <c r="G7" s="41">
        <f>F7/66*100</f>
        <v>4.5454545454545459</v>
      </c>
      <c r="H7" s="40"/>
      <c r="I7" s="108">
        <f>C7+F7</f>
        <v>68</v>
      </c>
      <c r="J7" s="41">
        <f>I7/194*100</f>
        <v>35.051546391752574</v>
      </c>
    </row>
    <row r="8" spans="1:10" ht="21" customHeight="1">
      <c r="A8" s="132"/>
      <c r="B8" s="3" t="s">
        <v>30</v>
      </c>
      <c r="C8" s="109">
        <v>47</v>
      </c>
      <c r="D8" s="41">
        <f t="shared" ref="D8:D11" si="0">C8/128*100</f>
        <v>36.71875</v>
      </c>
      <c r="E8" s="43"/>
      <c r="F8" s="109">
        <v>3</v>
      </c>
      <c r="G8" s="41">
        <f t="shared" ref="G8:G11" si="1">F8/66*100</f>
        <v>4.5454545454545459</v>
      </c>
      <c r="H8" s="43"/>
      <c r="I8" s="108">
        <f t="shared" ref="I8:I11" si="2">C8+F8</f>
        <v>50</v>
      </c>
      <c r="J8" s="41">
        <f t="shared" ref="J8:J11" si="3">I8/194*100</f>
        <v>25.773195876288657</v>
      </c>
    </row>
    <row r="9" spans="1:10" ht="21" customHeight="1">
      <c r="A9" s="132"/>
      <c r="B9" s="4" t="s">
        <v>8</v>
      </c>
      <c r="C9" s="109">
        <v>2</v>
      </c>
      <c r="D9" s="41">
        <f t="shared" si="0"/>
        <v>1.5625</v>
      </c>
      <c r="E9" s="43"/>
      <c r="F9" s="109">
        <v>0</v>
      </c>
      <c r="G9" s="41">
        <f t="shared" si="1"/>
        <v>0</v>
      </c>
      <c r="H9" s="43"/>
      <c r="I9" s="108">
        <f t="shared" si="2"/>
        <v>2</v>
      </c>
      <c r="J9" s="41">
        <f t="shared" si="3"/>
        <v>1.0309278350515463</v>
      </c>
    </row>
    <row r="10" spans="1:10" ht="21" customHeight="1">
      <c r="A10" s="133"/>
      <c r="B10" s="5" t="s">
        <v>9</v>
      </c>
      <c r="C10" s="110">
        <v>14</v>
      </c>
      <c r="D10" s="45">
        <f t="shared" si="0"/>
        <v>10.9375</v>
      </c>
      <c r="E10" s="44"/>
      <c r="F10" s="110">
        <v>60</v>
      </c>
      <c r="G10" s="45">
        <f t="shared" si="1"/>
        <v>90.909090909090907</v>
      </c>
      <c r="H10" s="44"/>
      <c r="I10" s="112">
        <f t="shared" si="2"/>
        <v>74</v>
      </c>
      <c r="J10" s="45">
        <f t="shared" si="3"/>
        <v>38.144329896907216</v>
      </c>
    </row>
    <row r="11" spans="1:10" ht="21" customHeight="1">
      <c r="A11" s="37" t="s">
        <v>10</v>
      </c>
      <c r="B11" s="37"/>
      <c r="C11" s="111">
        <f>SUM(C7:C10)</f>
        <v>128</v>
      </c>
      <c r="D11" s="48">
        <f t="shared" si="0"/>
        <v>100</v>
      </c>
      <c r="E11" s="57"/>
      <c r="F11" s="115">
        <f>SUM(F7:F10)</f>
        <v>66</v>
      </c>
      <c r="G11" s="48">
        <f t="shared" si="1"/>
        <v>100</v>
      </c>
      <c r="H11" s="57"/>
      <c r="I11" s="116">
        <f t="shared" si="2"/>
        <v>194</v>
      </c>
      <c r="J11" s="48">
        <f t="shared" si="3"/>
        <v>100</v>
      </c>
    </row>
    <row r="12" spans="1:10" ht="21" customHeight="1">
      <c r="A12" s="131" t="s">
        <v>11</v>
      </c>
      <c r="B12" s="3" t="s">
        <v>12</v>
      </c>
      <c r="C12" s="108">
        <v>13</v>
      </c>
      <c r="D12" s="41">
        <f>C12/128*100</f>
        <v>10.15625</v>
      </c>
      <c r="E12" s="40"/>
      <c r="F12" s="108">
        <v>13</v>
      </c>
      <c r="G12" s="41">
        <f>F12/66*100</f>
        <v>19.696969696969695</v>
      </c>
      <c r="H12" s="40"/>
      <c r="I12" s="108">
        <v>26</v>
      </c>
      <c r="J12" s="41">
        <f>I12/194*100</f>
        <v>13.402061855670103</v>
      </c>
    </row>
    <row r="13" spans="1:10" ht="21" customHeight="1">
      <c r="A13" s="134"/>
      <c r="B13" s="3" t="s">
        <v>13</v>
      </c>
      <c r="C13" s="108">
        <v>48</v>
      </c>
      <c r="D13" s="41">
        <f t="shared" ref="D13:D17" si="4">C13/128*100</f>
        <v>37.5</v>
      </c>
      <c r="E13" s="40"/>
      <c r="F13" s="108">
        <v>44</v>
      </c>
      <c r="G13" s="41">
        <f t="shared" ref="G13:G17" si="5">F13/66*100</f>
        <v>66.666666666666657</v>
      </c>
      <c r="H13" s="40"/>
      <c r="I13" s="108">
        <v>92</v>
      </c>
      <c r="J13" s="41">
        <f t="shared" ref="J13:J17" si="6">I13/194*100</f>
        <v>47.422680412371129</v>
      </c>
    </row>
    <row r="14" spans="1:10" ht="21" customHeight="1">
      <c r="A14" s="134"/>
      <c r="B14" s="3" t="s">
        <v>14</v>
      </c>
      <c r="C14" s="108">
        <v>4</v>
      </c>
      <c r="D14" s="41">
        <f t="shared" si="4"/>
        <v>3.125</v>
      </c>
      <c r="E14" s="40"/>
      <c r="F14" s="108">
        <v>2</v>
      </c>
      <c r="G14" s="41">
        <f t="shared" si="5"/>
        <v>3.0303030303030303</v>
      </c>
      <c r="H14" s="40"/>
      <c r="I14" s="108">
        <v>6</v>
      </c>
      <c r="J14" s="41">
        <f t="shared" si="6"/>
        <v>3.0927835051546393</v>
      </c>
    </row>
    <row r="15" spans="1:10" ht="21" customHeight="1">
      <c r="A15" s="134"/>
      <c r="B15" s="3" t="s">
        <v>15</v>
      </c>
      <c r="C15" s="108">
        <v>58</v>
      </c>
      <c r="D15" s="41">
        <f t="shared" si="4"/>
        <v>45.3125</v>
      </c>
      <c r="E15" s="40"/>
      <c r="F15" s="108">
        <v>6</v>
      </c>
      <c r="G15" s="41">
        <f t="shared" si="5"/>
        <v>9.0909090909090917</v>
      </c>
      <c r="H15" s="40"/>
      <c r="I15" s="108">
        <v>64</v>
      </c>
      <c r="J15" s="41">
        <f t="shared" si="6"/>
        <v>32.989690721649481</v>
      </c>
    </row>
    <row r="16" spans="1:10" ht="21" customHeight="1">
      <c r="A16" s="133"/>
      <c r="B16" s="3" t="s">
        <v>16</v>
      </c>
      <c r="C16" s="112">
        <v>5</v>
      </c>
      <c r="D16" s="45">
        <f t="shared" si="4"/>
        <v>3.90625</v>
      </c>
      <c r="E16" s="49"/>
      <c r="F16" s="112">
        <v>1</v>
      </c>
      <c r="G16" s="45">
        <f t="shared" si="5"/>
        <v>1.5151515151515151</v>
      </c>
      <c r="H16" s="49"/>
      <c r="I16" s="112">
        <v>6</v>
      </c>
      <c r="J16" s="45">
        <f t="shared" si="6"/>
        <v>3.0927835051546393</v>
      </c>
    </row>
    <row r="17" spans="1:10" ht="21" customHeight="1">
      <c r="A17" s="37" t="s">
        <v>10</v>
      </c>
      <c r="B17" s="37"/>
      <c r="C17" s="111">
        <f>SUM(C12:C16)</f>
        <v>128</v>
      </c>
      <c r="D17" s="48">
        <f t="shared" si="4"/>
        <v>100</v>
      </c>
      <c r="E17" s="50"/>
      <c r="F17" s="111">
        <f>SUM(F12:F16)</f>
        <v>66</v>
      </c>
      <c r="G17" s="48">
        <f t="shared" si="5"/>
        <v>100</v>
      </c>
      <c r="H17" s="50"/>
      <c r="I17" s="111">
        <f>SUM(I12:I16)</f>
        <v>194</v>
      </c>
      <c r="J17" s="48">
        <f t="shared" si="6"/>
        <v>100</v>
      </c>
    </row>
    <row r="18" spans="1:10" ht="21" customHeight="1">
      <c r="A18" s="126" t="s">
        <v>17</v>
      </c>
      <c r="B18" s="3" t="s">
        <v>18</v>
      </c>
      <c r="C18" s="108">
        <v>86</v>
      </c>
      <c r="D18" s="41">
        <f>C18/128*100</f>
        <v>67.1875</v>
      </c>
      <c r="E18" s="40"/>
      <c r="F18" s="108">
        <v>24</v>
      </c>
      <c r="G18" s="41">
        <f>F18/66*100</f>
        <v>36.363636363636367</v>
      </c>
      <c r="H18" s="40"/>
      <c r="I18" s="108">
        <v>110</v>
      </c>
      <c r="J18" s="41">
        <f>I18/194*100</f>
        <v>56.701030927835049</v>
      </c>
    </row>
    <row r="19" spans="1:10" ht="21" customHeight="1">
      <c r="A19" s="127"/>
      <c r="B19" s="3" t="s">
        <v>19</v>
      </c>
      <c r="C19" s="108">
        <v>42</v>
      </c>
      <c r="D19" s="41">
        <f t="shared" ref="D19:D20" si="7">C19/128*100</f>
        <v>32.8125</v>
      </c>
      <c r="E19" s="40"/>
      <c r="F19" s="108">
        <v>42</v>
      </c>
      <c r="G19" s="41">
        <f t="shared" ref="G19:G20" si="8">F19/66*100</f>
        <v>63.636363636363633</v>
      </c>
      <c r="H19" s="40"/>
      <c r="I19" s="108">
        <v>84</v>
      </c>
      <c r="J19" s="41">
        <f t="shared" ref="J19:J20" si="9">I19/194*100</f>
        <v>43.298969072164951</v>
      </c>
    </row>
    <row r="20" spans="1:10" ht="21" customHeight="1">
      <c r="A20" s="125" t="s">
        <v>10</v>
      </c>
      <c r="B20" s="125"/>
      <c r="C20" s="113">
        <v>128</v>
      </c>
      <c r="D20" s="53">
        <f t="shared" si="7"/>
        <v>100</v>
      </c>
      <c r="E20" s="54"/>
      <c r="F20" s="113">
        <v>66</v>
      </c>
      <c r="G20" s="53">
        <f t="shared" si="8"/>
        <v>100</v>
      </c>
      <c r="H20" s="54"/>
      <c r="I20" s="113">
        <v>194</v>
      </c>
      <c r="J20" s="53">
        <f t="shared" si="9"/>
        <v>100</v>
      </c>
    </row>
    <row r="21" spans="1:10" ht="21" customHeight="1">
      <c r="A21" s="131" t="s">
        <v>20</v>
      </c>
      <c r="B21" s="3" t="s">
        <v>21</v>
      </c>
      <c r="C21" s="108">
        <v>34</v>
      </c>
      <c r="D21" s="41">
        <f>C21/128*100</f>
        <v>26.5625</v>
      </c>
      <c r="E21" s="40"/>
      <c r="F21" s="108">
        <v>6</v>
      </c>
      <c r="G21" s="41">
        <f>F21/66*100</f>
        <v>9.0909090909090917</v>
      </c>
      <c r="H21" s="40"/>
      <c r="I21" s="108">
        <v>40</v>
      </c>
      <c r="J21" s="41">
        <f>I21/194*100</f>
        <v>20.618556701030926</v>
      </c>
    </row>
    <row r="22" spans="1:10" ht="21" customHeight="1">
      <c r="A22" s="134"/>
      <c r="B22" s="3" t="s">
        <v>22</v>
      </c>
      <c r="C22" s="108">
        <v>7</v>
      </c>
      <c r="D22" s="41">
        <f t="shared" ref="D22:D28" si="10">C22/128*100</f>
        <v>5.46875</v>
      </c>
      <c r="E22" s="40"/>
      <c r="F22" s="108">
        <v>14</v>
      </c>
      <c r="G22" s="41">
        <f t="shared" ref="G22:G28" si="11">F22/66*100</f>
        <v>21.212121212121211</v>
      </c>
      <c r="H22" s="40"/>
      <c r="I22" s="108">
        <v>21</v>
      </c>
      <c r="J22" s="41">
        <f t="shared" ref="J22:J25" si="12">I22/194*100</f>
        <v>10.824742268041238</v>
      </c>
    </row>
    <row r="23" spans="1:10" ht="21" customHeight="1">
      <c r="A23" s="134"/>
      <c r="B23" s="3" t="s">
        <v>23</v>
      </c>
      <c r="C23" s="108">
        <v>56</v>
      </c>
      <c r="D23" s="41">
        <f t="shared" si="10"/>
        <v>43.75</v>
      </c>
      <c r="E23" s="40"/>
      <c r="F23" s="108">
        <v>4</v>
      </c>
      <c r="G23" s="41">
        <f t="shared" si="11"/>
        <v>6.0606060606060606</v>
      </c>
      <c r="H23" s="40"/>
      <c r="I23" s="108">
        <v>60</v>
      </c>
      <c r="J23" s="41">
        <f t="shared" si="12"/>
        <v>30.927835051546392</v>
      </c>
    </row>
    <row r="24" spans="1:10" ht="21" customHeight="1">
      <c r="A24" s="134"/>
      <c r="B24" s="7" t="s">
        <v>24</v>
      </c>
      <c r="C24" s="110">
        <v>31</v>
      </c>
      <c r="D24" s="41">
        <f t="shared" si="10"/>
        <v>24.21875</v>
      </c>
      <c r="E24" s="44"/>
      <c r="F24" s="110">
        <v>42</v>
      </c>
      <c r="G24" s="41">
        <f t="shared" si="11"/>
        <v>63.636363636363633</v>
      </c>
      <c r="H24" s="44"/>
      <c r="I24" s="110">
        <v>73</v>
      </c>
      <c r="J24" s="41">
        <f t="shared" si="12"/>
        <v>37.628865979381445</v>
      </c>
    </row>
    <row r="25" spans="1:10" ht="21" customHeight="1">
      <c r="A25" s="125" t="s">
        <v>10</v>
      </c>
      <c r="B25" s="125"/>
      <c r="C25" s="111">
        <v>128</v>
      </c>
      <c r="D25" s="55">
        <f t="shared" si="10"/>
        <v>100</v>
      </c>
      <c r="E25" s="50"/>
      <c r="F25" s="111">
        <v>66</v>
      </c>
      <c r="G25" s="55">
        <f t="shared" si="11"/>
        <v>100</v>
      </c>
      <c r="H25" s="50"/>
      <c r="I25" s="111">
        <f>SUM(I21:I24)</f>
        <v>194</v>
      </c>
      <c r="J25" s="55">
        <f t="shared" si="12"/>
        <v>100</v>
      </c>
    </row>
    <row r="26" spans="1:10" ht="21" customHeight="1">
      <c r="A26" s="126" t="s">
        <v>20</v>
      </c>
      <c r="B26" s="3" t="s">
        <v>25</v>
      </c>
      <c r="C26" s="108">
        <v>90</v>
      </c>
      <c r="D26" s="41">
        <f t="shared" si="10"/>
        <v>70.3125</v>
      </c>
      <c r="E26" s="40"/>
      <c r="F26" s="108">
        <v>10</v>
      </c>
      <c r="G26" s="41">
        <f t="shared" si="11"/>
        <v>15.151515151515152</v>
      </c>
      <c r="H26" s="40"/>
      <c r="I26" s="108">
        <v>100</v>
      </c>
      <c r="J26" s="41">
        <f>I26/194*100</f>
        <v>51.546391752577314</v>
      </c>
    </row>
    <row r="27" spans="1:10" ht="21" customHeight="1">
      <c r="A27" s="127"/>
      <c r="B27" s="3" t="s">
        <v>26</v>
      </c>
      <c r="C27" s="108">
        <v>38</v>
      </c>
      <c r="D27" s="41">
        <f t="shared" si="10"/>
        <v>29.6875</v>
      </c>
      <c r="E27" s="40"/>
      <c r="F27" s="108">
        <v>56</v>
      </c>
      <c r="G27" s="41">
        <f t="shared" si="11"/>
        <v>84.848484848484844</v>
      </c>
      <c r="H27" s="40"/>
      <c r="I27" s="108">
        <v>94</v>
      </c>
      <c r="J27" s="41">
        <f t="shared" ref="J27:J28" si="13">I27/194*100</f>
        <v>48.453608247422679</v>
      </c>
    </row>
    <row r="28" spans="1:10" ht="21" customHeight="1" thickBot="1">
      <c r="A28" s="128" t="s">
        <v>10</v>
      </c>
      <c r="B28" s="128"/>
      <c r="C28" s="114">
        <v>128</v>
      </c>
      <c r="D28" s="66">
        <f t="shared" si="10"/>
        <v>100</v>
      </c>
      <c r="E28" s="67"/>
      <c r="F28" s="114">
        <v>66</v>
      </c>
      <c r="G28" s="66">
        <f t="shared" si="11"/>
        <v>100</v>
      </c>
      <c r="H28" s="67"/>
      <c r="I28" s="114">
        <v>194</v>
      </c>
      <c r="J28" s="66">
        <f t="shared" si="13"/>
        <v>100</v>
      </c>
    </row>
    <row r="29" spans="1:10" ht="4.5" customHeight="1" thickTop="1">
      <c r="B29" s="8"/>
      <c r="C29" s="9"/>
      <c r="D29" s="9"/>
      <c r="E29" s="9"/>
      <c r="F29" s="9"/>
      <c r="G29" s="9"/>
      <c r="H29" s="9"/>
      <c r="I29" s="9"/>
      <c r="J29" s="9"/>
    </row>
    <row r="30" spans="1:10" ht="3" customHeight="1">
      <c r="B30" s="88"/>
      <c r="C30" s="9"/>
      <c r="D30" s="9"/>
      <c r="E30" s="9"/>
      <c r="F30" s="9"/>
      <c r="G30" s="9"/>
      <c r="H30" s="9"/>
      <c r="I30" s="9"/>
      <c r="J30" s="9"/>
    </row>
    <row r="31" spans="1:10" ht="10.5" customHeight="1" thickBot="1">
      <c r="B31" s="8"/>
      <c r="C31" s="9"/>
      <c r="D31" s="9"/>
      <c r="E31" s="9"/>
      <c r="F31" s="9"/>
      <c r="G31" s="9"/>
      <c r="H31" s="9"/>
      <c r="I31" s="9"/>
    </row>
    <row r="32" spans="1:10" ht="18.75" customHeight="1">
      <c r="A32" s="129" t="s">
        <v>27</v>
      </c>
      <c r="B32" s="129"/>
      <c r="C32" s="129"/>
      <c r="D32" s="135">
        <v>47</v>
      </c>
      <c r="E32" s="135"/>
      <c r="F32" s="135"/>
      <c r="G32" s="135"/>
      <c r="H32" s="135"/>
      <c r="I32" s="135"/>
      <c r="J32" s="135"/>
    </row>
  </sheetData>
  <mergeCells count="18">
    <mergeCell ref="A1:J1"/>
    <mergeCell ref="A4:J4"/>
    <mergeCell ref="A5:B6"/>
    <mergeCell ref="C5:D5"/>
    <mergeCell ref="F5:G5"/>
    <mergeCell ref="I5:J5"/>
    <mergeCell ref="A25:B25"/>
    <mergeCell ref="A26:A27"/>
    <mergeCell ref="A28:B28"/>
    <mergeCell ref="A32:C32"/>
    <mergeCell ref="A2:J2"/>
    <mergeCell ref="A3:J3"/>
    <mergeCell ref="A7:A10"/>
    <mergeCell ref="A12:A16"/>
    <mergeCell ref="A18:A19"/>
    <mergeCell ref="A20:B20"/>
    <mergeCell ref="A21:A24"/>
    <mergeCell ref="D32:J32"/>
  </mergeCells>
  <printOptions horizontalCentered="1"/>
  <pageMargins left="0.43307086614173229" right="0.43307086614173229" top="0.51181102362204722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rightToLeft="1" view="pageBreakPreview" topLeftCell="A3" zoomScaleSheetLayoutView="100" workbookViewId="0">
      <selection activeCell="N10" sqref="N10"/>
    </sheetView>
  </sheetViews>
  <sheetFormatPr defaultColWidth="9.140625" defaultRowHeight="15"/>
  <cols>
    <col min="1" max="1" width="29.140625" customWidth="1"/>
    <col min="2" max="2" width="22.7109375" customWidth="1"/>
    <col min="3" max="4" width="12.28515625" customWidth="1"/>
    <col min="5" max="5" width="0.42578125" customWidth="1"/>
    <col min="6" max="7" width="11.85546875" customWidth="1"/>
    <col min="8" max="8" width="0.42578125" customWidth="1"/>
    <col min="9" max="10" width="12.85546875" customWidth="1"/>
  </cols>
  <sheetData>
    <row r="1" spans="1:10" ht="24.75" customHeight="1">
      <c r="A1" s="130" t="s">
        <v>39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27.75" customHeight="1" thickBot="1">
      <c r="A2" s="136" t="s">
        <v>106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29.25" customHeight="1" thickTop="1">
      <c r="A3" s="137" t="s">
        <v>1</v>
      </c>
      <c r="B3" s="137"/>
      <c r="C3" s="145" t="s">
        <v>2</v>
      </c>
      <c r="D3" s="145"/>
      <c r="E3" s="1"/>
      <c r="F3" s="145" t="s">
        <v>3</v>
      </c>
      <c r="G3" s="145"/>
      <c r="H3" s="1"/>
      <c r="I3" s="145" t="s">
        <v>4</v>
      </c>
      <c r="J3" s="145"/>
    </row>
    <row r="4" spans="1:10" ht="24.75" customHeight="1">
      <c r="A4" s="138"/>
      <c r="B4" s="138"/>
      <c r="C4" s="56" t="s">
        <v>5</v>
      </c>
      <c r="D4" s="56" t="s">
        <v>6</v>
      </c>
      <c r="E4" s="58"/>
      <c r="F4" s="56" t="s">
        <v>5</v>
      </c>
      <c r="G4" s="56" t="s">
        <v>6</v>
      </c>
      <c r="H4" s="58"/>
      <c r="I4" s="56" t="s">
        <v>5</v>
      </c>
      <c r="J4" s="56" t="s">
        <v>6</v>
      </c>
    </row>
    <row r="5" spans="1:10" ht="24" customHeight="1">
      <c r="A5" s="131" t="s">
        <v>109</v>
      </c>
      <c r="B5" s="11" t="s">
        <v>31</v>
      </c>
      <c r="C5" s="117">
        <v>27</v>
      </c>
      <c r="D5" s="61">
        <f>C5/90*100</f>
        <v>30</v>
      </c>
      <c r="E5" s="69"/>
      <c r="F5" s="117">
        <v>3</v>
      </c>
      <c r="G5" s="61">
        <f>F5/10*100</f>
        <v>30</v>
      </c>
      <c r="H5" s="59"/>
      <c r="I5" s="117">
        <v>30</v>
      </c>
      <c r="J5" s="61">
        <f>I5/100*100</f>
        <v>30</v>
      </c>
    </row>
    <row r="6" spans="1:10" ht="24" customHeight="1">
      <c r="A6" s="132"/>
      <c r="B6" s="11" t="s">
        <v>32</v>
      </c>
      <c r="C6" s="117">
        <v>20</v>
      </c>
      <c r="D6" s="61">
        <f t="shared" ref="D6:D8" si="0">C6/90*100</f>
        <v>22.222222222222221</v>
      </c>
      <c r="E6" s="69"/>
      <c r="F6" s="117">
        <v>6</v>
      </c>
      <c r="G6" s="61">
        <f t="shared" ref="G6:G8" si="1">F6/10*100</f>
        <v>60</v>
      </c>
      <c r="H6" s="59"/>
      <c r="I6" s="117">
        <v>26</v>
      </c>
      <c r="J6" s="61">
        <f t="shared" ref="J6:J8" si="2">I6/100*100</f>
        <v>26</v>
      </c>
    </row>
    <row r="7" spans="1:10" ht="24" customHeight="1">
      <c r="A7" s="132"/>
      <c r="B7" s="12" t="s">
        <v>40</v>
      </c>
      <c r="C7" s="118">
        <v>43</v>
      </c>
      <c r="D7" s="71">
        <f t="shared" si="0"/>
        <v>47.777777777777779</v>
      </c>
      <c r="E7" s="69"/>
      <c r="F7" s="118">
        <v>1</v>
      </c>
      <c r="G7" s="71">
        <f t="shared" si="1"/>
        <v>10</v>
      </c>
      <c r="H7" s="70"/>
      <c r="I7" s="118">
        <v>44</v>
      </c>
      <c r="J7" s="71">
        <f t="shared" si="2"/>
        <v>44</v>
      </c>
    </row>
    <row r="8" spans="1:10" ht="24" customHeight="1">
      <c r="A8" s="6" t="s">
        <v>10</v>
      </c>
      <c r="B8" s="38"/>
      <c r="C8" s="119">
        <f>SUM(C5:C7)</f>
        <v>90</v>
      </c>
      <c r="D8" s="73">
        <f t="shared" si="0"/>
        <v>100</v>
      </c>
      <c r="E8" s="74"/>
      <c r="F8" s="119">
        <f>SUM(F5:F7)</f>
        <v>10</v>
      </c>
      <c r="G8" s="73">
        <f t="shared" si="1"/>
        <v>100</v>
      </c>
      <c r="H8" s="72"/>
      <c r="I8" s="119">
        <f>SUM(I5:I7)</f>
        <v>100</v>
      </c>
      <c r="J8" s="73">
        <f t="shared" si="2"/>
        <v>100</v>
      </c>
    </row>
    <row r="9" spans="1:10" ht="24" customHeight="1">
      <c r="A9" s="140" t="s">
        <v>110</v>
      </c>
      <c r="B9" s="11" t="s">
        <v>33</v>
      </c>
      <c r="C9" s="117">
        <v>82</v>
      </c>
      <c r="D9" s="61">
        <f>C9/90*100</f>
        <v>91.111111111111114</v>
      </c>
      <c r="E9" s="59"/>
      <c r="F9" s="117">
        <v>10</v>
      </c>
      <c r="G9" s="61">
        <f>F9/10*100</f>
        <v>100</v>
      </c>
      <c r="H9" s="59"/>
      <c r="I9" s="117">
        <v>92</v>
      </c>
      <c r="J9" s="61">
        <f>I9/100*100</f>
        <v>92</v>
      </c>
    </row>
    <row r="10" spans="1:10" ht="24" customHeight="1">
      <c r="A10" s="141"/>
      <c r="B10" s="11" t="s">
        <v>34</v>
      </c>
      <c r="C10" s="117">
        <v>50</v>
      </c>
      <c r="D10" s="61">
        <f t="shared" ref="D10:D12" si="3">C10/90*100</f>
        <v>55.555555555555557</v>
      </c>
      <c r="E10" s="59"/>
      <c r="F10" s="117">
        <v>10</v>
      </c>
      <c r="G10" s="61">
        <f t="shared" ref="G10:G12" si="4">F10/10*100</f>
        <v>100</v>
      </c>
      <c r="H10" s="59"/>
      <c r="I10" s="117">
        <v>60</v>
      </c>
      <c r="J10" s="61">
        <f t="shared" ref="J10:J12" si="5">I10/100*100</f>
        <v>60</v>
      </c>
    </row>
    <row r="11" spans="1:10" ht="24" customHeight="1">
      <c r="A11" s="141"/>
      <c r="B11" s="11" t="s">
        <v>35</v>
      </c>
      <c r="C11" s="117">
        <v>4</v>
      </c>
      <c r="D11" s="61">
        <f t="shared" si="3"/>
        <v>4.4444444444444446</v>
      </c>
      <c r="E11" s="59"/>
      <c r="F11" s="117">
        <v>0</v>
      </c>
      <c r="G11" s="61">
        <f t="shared" si="4"/>
        <v>0</v>
      </c>
      <c r="H11" s="59"/>
      <c r="I11" s="117">
        <v>4</v>
      </c>
      <c r="J11" s="61">
        <f t="shared" si="5"/>
        <v>4</v>
      </c>
    </row>
    <row r="12" spans="1:10" ht="24" customHeight="1">
      <c r="A12" s="142"/>
      <c r="B12" s="11" t="s">
        <v>36</v>
      </c>
      <c r="C12" s="117">
        <v>2</v>
      </c>
      <c r="D12" s="61">
        <f t="shared" si="3"/>
        <v>2.2222222222222223</v>
      </c>
      <c r="E12" s="59"/>
      <c r="F12" s="117">
        <v>0</v>
      </c>
      <c r="G12" s="61">
        <f t="shared" si="4"/>
        <v>0</v>
      </c>
      <c r="H12" s="59"/>
      <c r="I12" s="117">
        <v>2</v>
      </c>
      <c r="J12" s="61">
        <f t="shared" si="5"/>
        <v>2</v>
      </c>
    </row>
    <row r="13" spans="1:10" ht="24" customHeight="1">
      <c r="A13" s="125" t="s">
        <v>10</v>
      </c>
      <c r="B13" s="125"/>
      <c r="C13" s="119">
        <f>SUM(C9:C12)</f>
        <v>138</v>
      </c>
      <c r="D13" s="76"/>
      <c r="E13" s="75"/>
      <c r="F13" s="119">
        <f>SUM(F9:F12)</f>
        <v>20</v>
      </c>
      <c r="G13" s="76"/>
      <c r="H13" s="75"/>
      <c r="I13" s="119">
        <f>SUM(I9:I12)</f>
        <v>158</v>
      </c>
      <c r="J13" s="76"/>
    </row>
    <row r="14" spans="1:10" ht="24" customHeight="1">
      <c r="A14" s="131" t="s">
        <v>111</v>
      </c>
      <c r="B14" s="14" t="s">
        <v>37</v>
      </c>
      <c r="C14" s="117">
        <v>918</v>
      </c>
      <c r="D14" s="61">
        <f>C14/977*100</f>
        <v>93.961105424769713</v>
      </c>
      <c r="E14" s="59"/>
      <c r="F14" s="117">
        <v>166</v>
      </c>
      <c r="G14" s="61">
        <f>F14/368*100</f>
        <v>45.108695652173914</v>
      </c>
      <c r="H14" s="59"/>
      <c r="I14" s="117">
        <f>C14+F14</f>
        <v>1084</v>
      </c>
      <c r="J14" s="61">
        <f>I14/1345*100</f>
        <v>80.594795539033456</v>
      </c>
    </row>
    <row r="15" spans="1:10" ht="24" customHeight="1">
      <c r="A15" s="134"/>
      <c r="B15" s="15" t="s">
        <v>38</v>
      </c>
      <c r="C15" s="117">
        <v>59</v>
      </c>
      <c r="D15" s="61">
        <f t="shared" ref="D15:D16" si="6">C15/977*100</f>
        <v>6.0388945752302972</v>
      </c>
      <c r="E15" s="59"/>
      <c r="F15" s="117">
        <v>202</v>
      </c>
      <c r="G15" s="61">
        <f t="shared" ref="G15:G16" si="7">F15/368*100</f>
        <v>54.891304347826086</v>
      </c>
      <c r="H15" s="59"/>
      <c r="I15" s="117">
        <f>C15+F15</f>
        <v>261</v>
      </c>
      <c r="J15" s="61">
        <f t="shared" ref="J15:J16" si="8">I15/1345*100</f>
        <v>19.405204460966544</v>
      </c>
    </row>
    <row r="16" spans="1:10" ht="24" customHeight="1">
      <c r="A16" s="6" t="s">
        <v>10</v>
      </c>
      <c r="B16" s="39"/>
      <c r="C16" s="119">
        <f>SUM(C14:C15)</f>
        <v>977</v>
      </c>
      <c r="D16" s="73">
        <f t="shared" si="6"/>
        <v>100</v>
      </c>
      <c r="E16" s="74"/>
      <c r="F16" s="119">
        <f>SUM(F14:F15)</f>
        <v>368</v>
      </c>
      <c r="G16" s="73">
        <f t="shared" si="7"/>
        <v>100</v>
      </c>
      <c r="H16" s="72"/>
      <c r="I16" s="119">
        <f>SUM(I14:I15)</f>
        <v>1345</v>
      </c>
      <c r="J16" s="73">
        <f t="shared" si="8"/>
        <v>100</v>
      </c>
    </row>
    <row r="17" spans="1:10" ht="24" customHeight="1">
      <c r="A17" s="131" t="s">
        <v>112</v>
      </c>
      <c r="B17" s="14" t="s">
        <v>37</v>
      </c>
      <c r="C17" s="117">
        <v>172</v>
      </c>
      <c r="D17" s="61">
        <f>C17/186*100</f>
        <v>92.473118279569889</v>
      </c>
      <c r="E17" s="77"/>
      <c r="F17" s="117">
        <v>14</v>
      </c>
      <c r="G17" s="61">
        <f>F17/16*100</f>
        <v>87.5</v>
      </c>
      <c r="H17" s="77"/>
      <c r="I17" s="117">
        <v>186</v>
      </c>
      <c r="J17" s="61">
        <f>I17/202*100</f>
        <v>92.079207920792086</v>
      </c>
    </row>
    <row r="18" spans="1:10" ht="24" customHeight="1">
      <c r="A18" s="133"/>
      <c r="B18" s="15" t="s">
        <v>38</v>
      </c>
      <c r="C18" s="117">
        <v>14</v>
      </c>
      <c r="D18" s="61">
        <f t="shared" ref="D18:D19" si="9">C18/186*100</f>
        <v>7.5268817204301079</v>
      </c>
      <c r="E18" s="78"/>
      <c r="F18" s="117">
        <v>2</v>
      </c>
      <c r="G18" s="61">
        <f t="shared" ref="G18:G19" si="10">F18/16*100</f>
        <v>12.5</v>
      </c>
      <c r="H18" s="78"/>
      <c r="I18" s="117">
        <v>16</v>
      </c>
      <c r="J18" s="61">
        <f t="shared" ref="J18:J19" si="11">I18/202*100</f>
        <v>7.9207920792079207</v>
      </c>
    </row>
    <row r="19" spans="1:10" ht="24" customHeight="1" thickBot="1">
      <c r="A19" s="27" t="s">
        <v>10</v>
      </c>
      <c r="B19" s="68"/>
      <c r="C19" s="120">
        <f>SUM(C17:C18)</f>
        <v>186</v>
      </c>
      <c r="D19" s="80">
        <f t="shared" si="9"/>
        <v>100</v>
      </c>
      <c r="E19" s="81"/>
      <c r="F19" s="120">
        <f>SUM(F17:F18)</f>
        <v>16</v>
      </c>
      <c r="G19" s="80">
        <f t="shared" si="10"/>
        <v>100</v>
      </c>
      <c r="H19" s="79"/>
      <c r="I19" s="120">
        <f>SUM(I17:I18)</f>
        <v>202</v>
      </c>
      <c r="J19" s="80">
        <f t="shared" si="11"/>
        <v>100</v>
      </c>
    </row>
    <row r="20" spans="1:10" ht="12.75" customHeight="1" thickTop="1">
      <c r="B20" s="8"/>
      <c r="C20" s="9"/>
      <c r="D20" s="9"/>
      <c r="E20" s="9"/>
      <c r="F20" s="9"/>
      <c r="G20" s="9"/>
      <c r="H20" s="9"/>
      <c r="I20" s="9"/>
      <c r="J20" s="9"/>
    </row>
    <row r="21" spans="1:10" ht="15" customHeight="1">
      <c r="A21" s="143" t="s">
        <v>113</v>
      </c>
      <c r="B21" s="143"/>
      <c r="C21" s="143"/>
      <c r="D21" s="143"/>
      <c r="E21" s="9"/>
      <c r="F21" s="9"/>
      <c r="G21" s="9"/>
      <c r="H21" s="9"/>
      <c r="I21" s="9"/>
      <c r="J21" s="9"/>
    </row>
    <row r="22" spans="1:10" ht="30" customHeight="1">
      <c r="B22" s="8"/>
      <c r="C22" s="9"/>
      <c r="D22" s="9"/>
      <c r="E22" s="9"/>
      <c r="F22" s="9"/>
      <c r="G22" s="9"/>
      <c r="H22" s="9"/>
      <c r="I22" s="9"/>
      <c r="J22" s="9"/>
    </row>
    <row r="23" spans="1:10" ht="18.75" customHeight="1">
      <c r="B23" s="88"/>
      <c r="C23" s="9"/>
      <c r="D23" s="9"/>
      <c r="E23" s="9"/>
      <c r="F23" s="9"/>
      <c r="G23" s="9"/>
      <c r="H23" s="9"/>
      <c r="I23" s="9"/>
      <c r="J23" s="9"/>
    </row>
    <row r="24" spans="1:10" ht="21.75" customHeight="1">
      <c r="B24" s="8"/>
      <c r="C24" s="9"/>
      <c r="D24" s="9"/>
      <c r="E24" s="9"/>
      <c r="F24" s="9"/>
      <c r="G24" s="9"/>
      <c r="H24" s="9"/>
      <c r="I24" s="9"/>
      <c r="J24" s="9"/>
    </row>
    <row r="25" spans="1:10" ht="5.25" customHeight="1">
      <c r="B25" s="8"/>
      <c r="C25" s="9"/>
      <c r="D25" s="9"/>
      <c r="E25" s="9"/>
      <c r="F25" s="9"/>
      <c r="G25" s="9"/>
      <c r="H25" s="9"/>
      <c r="I25" s="9"/>
      <c r="J25" s="9"/>
    </row>
    <row r="26" spans="1:10" ht="19.5" customHeight="1" thickBot="1">
      <c r="B26" s="8"/>
      <c r="C26" s="9"/>
      <c r="D26" s="9"/>
      <c r="E26" s="9"/>
      <c r="F26" s="9"/>
      <c r="G26" s="9"/>
      <c r="H26" s="9"/>
      <c r="I26" s="9"/>
    </row>
    <row r="27" spans="1:10" ht="23.25" customHeight="1">
      <c r="A27" s="129" t="s">
        <v>27</v>
      </c>
      <c r="B27" s="129"/>
      <c r="C27" s="129"/>
      <c r="D27" s="144">
        <v>48</v>
      </c>
      <c r="E27" s="144"/>
      <c r="F27" s="144"/>
      <c r="G27" s="144"/>
      <c r="H27" s="144"/>
      <c r="I27" s="144"/>
      <c r="J27" s="144"/>
    </row>
  </sheetData>
  <mergeCells count="14">
    <mergeCell ref="A1:J1"/>
    <mergeCell ref="A2:J2"/>
    <mergeCell ref="A3:B4"/>
    <mergeCell ref="C3:D3"/>
    <mergeCell ref="F3:G3"/>
    <mergeCell ref="I3:J3"/>
    <mergeCell ref="A27:C27"/>
    <mergeCell ref="A5:A7"/>
    <mergeCell ref="A9:A12"/>
    <mergeCell ref="A13:B13"/>
    <mergeCell ref="A14:A15"/>
    <mergeCell ref="A17:A18"/>
    <mergeCell ref="A21:D21"/>
    <mergeCell ref="D27:J27"/>
  </mergeCells>
  <printOptions horizontalCentered="1"/>
  <pageMargins left="0.43307086614173229" right="0.43307086614173229" top="0.51181102362204722" bottom="0.23622047244094491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rightToLeft="1" view="pageBreakPreview" zoomScaleSheetLayoutView="100" workbookViewId="0">
      <selection activeCell="A15" sqref="A15:G15"/>
    </sheetView>
  </sheetViews>
  <sheetFormatPr defaultColWidth="9.140625" defaultRowHeight="15"/>
  <cols>
    <col min="1" max="1" width="18.28515625" customWidth="1"/>
    <col min="2" max="2" width="22.85546875" customWidth="1"/>
    <col min="3" max="4" width="14.7109375" customWidth="1"/>
    <col min="5" max="5" width="0.5703125" customWidth="1"/>
    <col min="6" max="7" width="14.7109375" customWidth="1"/>
  </cols>
  <sheetData>
    <row r="1" spans="1:7" ht="20.25" customHeight="1">
      <c r="A1" s="130" t="s">
        <v>61</v>
      </c>
      <c r="B1" s="130"/>
      <c r="C1" s="130"/>
      <c r="D1" s="130"/>
      <c r="E1" s="130"/>
      <c r="F1" s="130"/>
      <c r="G1" s="130"/>
    </row>
    <row r="2" spans="1:7" ht="24" customHeight="1" thickBot="1">
      <c r="A2" s="136" t="s">
        <v>114</v>
      </c>
      <c r="B2" s="136"/>
      <c r="C2" s="136"/>
      <c r="D2" s="136"/>
      <c r="E2" s="136"/>
      <c r="F2" s="136"/>
      <c r="G2" s="136"/>
    </row>
    <row r="3" spans="1:7" ht="23.25" customHeight="1" thickTop="1">
      <c r="A3" s="137" t="s">
        <v>1</v>
      </c>
      <c r="B3" s="137"/>
      <c r="C3" s="145" t="s">
        <v>41</v>
      </c>
      <c r="D3" s="145"/>
      <c r="E3" s="1"/>
      <c r="F3" s="145" t="s">
        <v>42</v>
      </c>
      <c r="G3" s="145"/>
    </row>
    <row r="4" spans="1:7" ht="20.25" customHeight="1">
      <c r="A4" s="138"/>
      <c r="B4" s="138"/>
      <c r="C4" s="56" t="s">
        <v>5</v>
      </c>
      <c r="D4" s="56" t="s">
        <v>6</v>
      </c>
      <c r="E4" s="2"/>
      <c r="F4" s="56" t="s">
        <v>43</v>
      </c>
      <c r="G4" s="56" t="s">
        <v>6</v>
      </c>
    </row>
    <row r="5" spans="1:7" ht="21.95" customHeight="1">
      <c r="A5" s="131" t="s">
        <v>44</v>
      </c>
      <c r="B5" s="16" t="s">
        <v>45</v>
      </c>
      <c r="C5" s="59">
        <v>90</v>
      </c>
      <c r="D5" s="61">
        <v>90</v>
      </c>
      <c r="E5" s="59"/>
      <c r="F5" s="117">
        <v>13182351.000000006</v>
      </c>
      <c r="G5" s="61">
        <f>F5/15733741*100</f>
        <v>83.783958309724341</v>
      </c>
    </row>
    <row r="6" spans="1:7" ht="21.95" customHeight="1">
      <c r="A6" s="132"/>
      <c r="B6" s="17" t="s">
        <v>46</v>
      </c>
      <c r="C6" s="59">
        <v>10</v>
      </c>
      <c r="D6" s="61">
        <v>10</v>
      </c>
      <c r="E6" s="59"/>
      <c r="F6" s="117">
        <v>2551390</v>
      </c>
      <c r="G6" s="61">
        <f t="shared" ref="G6:G8" si="0">F6/15733741*100</f>
        <v>16.216041690275695</v>
      </c>
    </row>
    <row r="7" spans="1:7" ht="21.95" customHeight="1">
      <c r="A7" s="133"/>
      <c r="B7" s="17" t="s">
        <v>16</v>
      </c>
      <c r="C7" s="59">
        <v>0</v>
      </c>
      <c r="D7" s="61">
        <v>0</v>
      </c>
      <c r="E7" s="59"/>
      <c r="F7" s="117">
        <v>0</v>
      </c>
      <c r="G7" s="61">
        <f t="shared" si="0"/>
        <v>0</v>
      </c>
    </row>
    <row r="8" spans="1:7" ht="21.95" customHeight="1">
      <c r="A8" s="6" t="s">
        <v>10</v>
      </c>
      <c r="B8" s="10"/>
      <c r="C8" s="62">
        <v>100</v>
      </c>
      <c r="D8" s="63">
        <v>100</v>
      </c>
      <c r="E8" s="60"/>
      <c r="F8" s="121">
        <v>15733741.000000004</v>
      </c>
      <c r="G8" s="63">
        <f t="shared" si="0"/>
        <v>100.00000000000003</v>
      </c>
    </row>
    <row r="9" spans="1:7" ht="21.95" customHeight="1">
      <c r="A9" s="131" t="s">
        <v>47</v>
      </c>
      <c r="B9" s="18" t="s">
        <v>48</v>
      </c>
      <c r="C9" s="59">
        <v>2</v>
      </c>
      <c r="D9" s="61">
        <f>C9/7*100</f>
        <v>28.571428571428569</v>
      </c>
      <c r="E9" s="59"/>
      <c r="F9" s="117">
        <v>6040000</v>
      </c>
      <c r="G9" s="61">
        <f>F9/6103500*100</f>
        <v>98.959613336610147</v>
      </c>
    </row>
    <row r="10" spans="1:7" ht="21.95" customHeight="1">
      <c r="A10" s="132"/>
      <c r="B10" s="17" t="s">
        <v>49</v>
      </c>
      <c r="C10" s="59">
        <v>0</v>
      </c>
      <c r="D10" s="61">
        <f t="shared" ref="D10:D11" si="1">C10/7*100</f>
        <v>0</v>
      </c>
      <c r="E10" s="59"/>
      <c r="F10" s="117">
        <v>0</v>
      </c>
      <c r="G10" s="61">
        <f t="shared" ref="G10:G12" si="2">F10/6103500*100</f>
        <v>0</v>
      </c>
    </row>
    <row r="11" spans="1:7" ht="21.95" customHeight="1">
      <c r="A11" s="133"/>
      <c r="B11" s="16" t="s">
        <v>16</v>
      </c>
      <c r="C11" s="59">
        <v>5</v>
      </c>
      <c r="D11" s="61">
        <f t="shared" si="1"/>
        <v>71.428571428571431</v>
      </c>
      <c r="E11" s="59"/>
      <c r="F11" s="117">
        <v>63500</v>
      </c>
      <c r="G11" s="61">
        <f t="shared" si="2"/>
        <v>1.0403866633898582</v>
      </c>
    </row>
    <row r="12" spans="1:7" ht="21.95" customHeight="1" thickBot="1">
      <c r="A12" s="27" t="s">
        <v>10</v>
      </c>
      <c r="B12" s="64"/>
      <c r="C12" s="82">
        <v>7</v>
      </c>
      <c r="D12" s="83">
        <v>100</v>
      </c>
      <c r="E12" s="84"/>
      <c r="F12" s="122">
        <f>SUM(F9:F11)</f>
        <v>6103500</v>
      </c>
      <c r="G12" s="83">
        <f t="shared" si="2"/>
        <v>100</v>
      </c>
    </row>
    <row r="13" spans="1:7" ht="9.75" customHeight="1" thickTop="1">
      <c r="C13" s="9"/>
      <c r="D13" s="9"/>
      <c r="E13" s="9"/>
      <c r="F13" s="9"/>
      <c r="G13" s="9"/>
    </row>
    <row r="14" spans="1:7" ht="15" customHeight="1">
      <c r="A14" s="130" t="s">
        <v>62</v>
      </c>
      <c r="B14" s="130"/>
      <c r="C14" s="130"/>
      <c r="D14" s="130"/>
      <c r="E14" s="130"/>
      <c r="F14" s="130"/>
      <c r="G14" s="130"/>
    </row>
    <row r="15" spans="1:7" ht="21.75" customHeight="1" thickBot="1">
      <c r="A15" s="136" t="s">
        <v>50</v>
      </c>
      <c r="B15" s="136"/>
      <c r="C15" s="136"/>
      <c r="D15" s="136"/>
      <c r="E15" s="136"/>
      <c r="F15" s="136"/>
      <c r="G15" s="136"/>
    </row>
    <row r="16" spans="1:7" ht="21.75" customHeight="1" thickTop="1">
      <c r="A16" s="137" t="s">
        <v>1</v>
      </c>
      <c r="B16" s="137"/>
      <c r="C16" s="145" t="s">
        <v>51</v>
      </c>
      <c r="D16" s="145"/>
      <c r="E16" s="19"/>
      <c r="F16" s="145" t="s">
        <v>52</v>
      </c>
      <c r="G16" s="145"/>
    </row>
    <row r="17" spans="1:7" ht="20.25" customHeight="1">
      <c r="A17" s="138"/>
      <c r="B17" s="138"/>
      <c r="C17" s="56" t="s">
        <v>5</v>
      </c>
      <c r="D17" s="56" t="s">
        <v>6</v>
      </c>
      <c r="E17" s="2"/>
      <c r="F17" s="56" t="s">
        <v>53</v>
      </c>
      <c r="G17" s="56" t="s">
        <v>6</v>
      </c>
    </row>
    <row r="18" spans="1:7" ht="21.95" customHeight="1">
      <c r="A18" s="131" t="s">
        <v>54</v>
      </c>
      <c r="B18" s="16" t="s">
        <v>55</v>
      </c>
      <c r="C18" s="108">
        <v>780452.99999999988</v>
      </c>
      <c r="D18" s="41">
        <f>C18/1381259*100</f>
        <v>56.503016450933515</v>
      </c>
      <c r="E18" s="40"/>
      <c r="F18" s="108">
        <v>13342924.759999994</v>
      </c>
      <c r="G18" s="41">
        <v>23.596783801810307</v>
      </c>
    </row>
    <row r="19" spans="1:7" ht="21.95" customHeight="1">
      <c r="A19" s="134"/>
      <c r="B19" s="17" t="s">
        <v>56</v>
      </c>
      <c r="C19" s="108">
        <v>241055.99999999997</v>
      </c>
      <c r="D19" s="41">
        <f t="shared" ref="D19:D22" si="3">C19/1381259*100</f>
        <v>17.451904385781376</v>
      </c>
      <c r="E19" s="40"/>
      <c r="F19" s="108">
        <v>3061132.3600000003</v>
      </c>
      <c r="G19" s="41">
        <v>5.4135715959508568</v>
      </c>
    </row>
    <row r="20" spans="1:7" ht="21.95" customHeight="1">
      <c r="A20" s="134"/>
      <c r="B20" s="17" t="s">
        <v>57</v>
      </c>
      <c r="C20" s="108">
        <v>319391.00000000006</v>
      </c>
      <c r="D20" s="41">
        <f t="shared" si="3"/>
        <v>23.12317964987016</v>
      </c>
      <c r="E20" s="40"/>
      <c r="F20" s="108">
        <v>32831105.879999988</v>
      </c>
      <c r="G20" s="41">
        <v>58.061371203048232</v>
      </c>
    </row>
    <row r="21" spans="1:7" ht="21.95" customHeight="1">
      <c r="A21" s="134"/>
      <c r="B21" s="17" t="s">
        <v>58</v>
      </c>
      <c r="C21" s="109">
        <v>32748</v>
      </c>
      <c r="D21" s="41">
        <f t="shared" si="3"/>
        <v>2.3708804793308134</v>
      </c>
      <c r="E21" s="43"/>
      <c r="F21" s="109">
        <v>6176342.4999999991</v>
      </c>
      <c r="G21" s="85">
        <v>10.922779021833637</v>
      </c>
    </row>
    <row r="22" spans="1:7" ht="21.95" customHeight="1">
      <c r="A22" s="133"/>
      <c r="B22" s="20" t="s">
        <v>59</v>
      </c>
      <c r="C22" s="109">
        <v>7610.9999999999982</v>
      </c>
      <c r="D22" s="41">
        <f t="shared" si="3"/>
        <v>0.55101903408412167</v>
      </c>
      <c r="E22" s="43"/>
      <c r="F22" s="109">
        <v>1134017.28</v>
      </c>
      <c r="G22" s="85">
        <v>2.0054943773569622</v>
      </c>
    </row>
    <row r="23" spans="1:7" ht="21.95" customHeight="1">
      <c r="A23" s="6" t="s">
        <v>10</v>
      </c>
      <c r="B23" s="10"/>
      <c r="C23" s="113">
        <v>1381259</v>
      </c>
      <c r="D23" s="53">
        <v>100</v>
      </c>
      <c r="E23" s="86"/>
      <c r="F23" s="113">
        <v>56545522.779999986</v>
      </c>
      <c r="G23" s="53">
        <v>100</v>
      </c>
    </row>
    <row r="24" spans="1:7" ht="28.5" customHeight="1">
      <c r="A24" s="35" t="s">
        <v>54</v>
      </c>
      <c r="B24" s="18" t="s">
        <v>60</v>
      </c>
      <c r="C24" s="109">
        <v>8152100</v>
      </c>
      <c r="D24" s="85">
        <v>100</v>
      </c>
      <c r="E24" s="40"/>
      <c r="F24" s="109">
        <v>1777420</v>
      </c>
      <c r="G24" s="85">
        <v>100</v>
      </c>
    </row>
    <row r="25" spans="1:7" ht="21.95" customHeight="1" thickBot="1">
      <c r="A25" s="27" t="s">
        <v>10</v>
      </c>
      <c r="B25" s="64"/>
      <c r="C25" s="114">
        <v>8152100</v>
      </c>
      <c r="D25" s="66">
        <v>100</v>
      </c>
      <c r="E25" s="87"/>
      <c r="F25" s="114">
        <v>1777420</v>
      </c>
      <c r="G25" s="66">
        <v>100</v>
      </c>
    </row>
    <row r="26" spans="1:7" ht="9" customHeight="1" thickTop="1">
      <c r="C26" s="9"/>
      <c r="D26" s="9"/>
      <c r="E26" s="9"/>
      <c r="F26" s="9"/>
      <c r="G26" s="9"/>
    </row>
    <row r="27" spans="1:7" ht="24.75" customHeight="1">
      <c r="A27" s="146" t="s">
        <v>120</v>
      </c>
      <c r="B27" s="146"/>
      <c r="C27" s="146"/>
      <c r="D27" s="146"/>
      <c r="E27" s="146"/>
      <c r="F27" s="146"/>
      <c r="G27" s="146"/>
    </row>
    <row r="28" spans="1:7" ht="3" customHeight="1">
      <c r="A28" s="21"/>
      <c r="B28" s="21"/>
      <c r="C28" s="21"/>
      <c r="D28" s="21"/>
      <c r="E28" s="21"/>
      <c r="F28" s="21"/>
      <c r="G28" s="21"/>
    </row>
    <row r="29" spans="1:7" ht="15.75" customHeight="1">
      <c r="A29" s="146" t="s">
        <v>119</v>
      </c>
      <c r="B29" s="146"/>
      <c r="C29" s="146"/>
      <c r="D29" s="146"/>
      <c r="E29" s="146"/>
      <c r="F29" s="146"/>
      <c r="G29" s="146"/>
    </row>
    <row r="30" spans="1:7" ht="4.5" customHeight="1">
      <c r="A30" s="36"/>
      <c r="B30" s="36"/>
      <c r="C30" s="36"/>
      <c r="D30" s="36"/>
      <c r="E30" s="36"/>
      <c r="F30" s="36"/>
      <c r="G30" s="36"/>
    </row>
    <row r="31" spans="1:7" ht="7.5" customHeight="1" thickBot="1">
      <c r="C31" s="9"/>
      <c r="D31" s="9"/>
      <c r="E31" s="9"/>
      <c r="F31" s="9"/>
      <c r="G31" s="9"/>
    </row>
    <row r="32" spans="1:7" ht="18" customHeight="1">
      <c r="A32" s="129" t="s">
        <v>27</v>
      </c>
      <c r="B32" s="129"/>
      <c r="C32" s="129"/>
      <c r="D32" s="144">
        <v>49</v>
      </c>
      <c r="E32" s="144"/>
      <c r="F32" s="144"/>
      <c r="G32" s="144"/>
    </row>
  </sheetData>
  <mergeCells count="17">
    <mergeCell ref="A5:A7"/>
    <mergeCell ref="A1:G1"/>
    <mergeCell ref="A2:G2"/>
    <mergeCell ref="A3:B4"/>
    <mergeCell ref="C3:D3"/>
    <mergeCell ref="F3:G3"/>
    <mergeCell ref="A18:A22"/>
    <mergeCell ref="A27:G27"/>
    <mergeCell ref="A29:G29"/>
    <mergeCell ref="A32:C32"/>
    <mergeCell ref="A9:A11"/>
    <mergeCell ref="A14:G14"/>
    <mergeCell ref="A15:G15"/>
    <mergeCell ref="A16:B17"/>
    <mergeCell ref="C16:D16"/>
    <mergeCell ref="F16:G16"/>
    <mergeCell ref="D32:G32"/>
  </mergeCells>
  <printOptions horizontalCentered="1"/>
  <pageMargins left="0.70866141732283472" right="0.70866141732283472" top="0.51181102362204722" bottom="0.23622047244094491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7"/>
  <sheetViews>
    <sheetView rightToLeft="1" view="pageBreakPreview" zoomScaleSheetLayoutView="100" workbookViewId="0">
      <selection activeCell="A2" sqref="A2:P2"/>
    </sheetView>
  </sheetViews>
  <sheetFormatPr defaultColWidth="9.140625" defaultRowHeight="15"/>
  <cols>
    <col min="1" max="1" width="13.28515625" customWidth="1"/>
    <col min="2" max="2" width="19.28515625" customWidth="1"/>
    <col min="3" max="6" width="8.7109375" customWidth="1"/>
    <col min="7" max="7" width="0.42578125" customWidth="1"/>
    <col min="8" max="11" width="8.7109375" customWidth="1"/>
    <col min="12" max="12" width="0.5703125" customWidth="1"/>
    <col min="13" max="16" width="8.7109375" customWidth="1"/>
  </cols>
  <sheetData>
    <row r="1" spans="1:16" ht="25.5" customHeight="1">
      <c r="A1" s="130" t="s">
        <v>80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ht="31.5" customHeight="1" thickBot="1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6" ht="27" customHeight="1" thickTop="1">
      <c r="A3" s="137" t="s">
        <v>1</v>
      </c>
      <c r="B3" s="137"/>
      <c r="C3" s="145" t="s">
        <v>2</v>
      </c>
      <c r="D3" s="145"/>
      <c r="E3" s="145"/>
      <c r="F3" s="145"/>
      <c r="G3" s="19"/>
      <c r="H3" s="145" t="s">
        <v>3</v>
      </c>
      <c r="I3" s="145"/>
      <c r="J3" s="145"/>
      <c r="K3" s="145"/>
      <c r="L3" s="19"/>
      <c r="M3" s="154" t="s">
        <v>4</v>
      </c>
      <c r="N3" s="154"/>
      <c r="O3" s="154"/>
      <c r="P3" s="154"/>
    </row>
    <row r="4" spans="1:16" ht="33" customHeight="1">
      <c r="A4" s="138"/>
      <c r="B4" s="138"/>
      <c r="C4" s="56" t="s">
        <v>5</v>
      </c>
      <c r="D4" s="56" t="s">
        <v>6</v>
      </c>
      <c r="E4" s="56" t="s">
        <v>64</v>
      </c>
      <c r="F4" s="56" t="s">
        <v>6</v>
      </c>
      <c r="G4" s="2"/>
      <c r="H4" s="56" t="s">
        <v>5</v>
      </c>
      <c r="I4" s="56" t="s">
        <v>6</v>
      </c>
      <c r="J4" s="56" t="s">
        <v>64</v>
      </c>
      <c r="K4" s="56" t="s">
        <v>6</v>
      </c>
      <c r="L4" s="58"/>
      <c r="M4" s="56" t="s">
        <v>5</v>
      </c>
      <c r="N4" s="56" t="s">
        <v>6</v>
      </c>
      <c r="O4" s="56" t="s">
        <v>64</v>
      </c>
      <c r="P4" s="56" t="s">
        <v>6</v>
      </c>
    </row>
    <row r="5" spans="1:16" ht="23.1" customHeight="1">
      <c r="A5" s="147" t="s">
        <v>118</v>
      </c>
      <c r="B5" s="3" t="s">
        <v>65</v>
      </c>
      <c r="C5" s="40">
        <v>57</v>
      </c>
      <c r="D5" s="41">
        <f>C5/90*100</f>
        <v>63.333333333333329</v>
      </c>
      <c r="E5" s="108">
        <v>143196</v>
      </c>
      <c r="F5" s="41">
        <f>E5/340759*100</f>
        <v>42.022661176960845</v>
      </c>
      <c r="G5" s="40"/>
      <c r="H5" s="40">
        <v>3</v>
      </c>
      <c r="I5" s="41">
        <f>H5/10*100</f>
        <v>30</v>
      </c>
      <c r="J5" s="108">
        <v>1280</v>
      </c>
      <c r="K5" s="41">
        <f>J5/79626*100</f>
        <v>1.6075151332479343</v>
      </c>
      <c r="L5" s="40"/>
      <c r="M5" s="40">
        <v>60</v>
      </c>
      <c r="N5" s="41">
        <f>M5/100*100</f>
        <v>60</v>
      </c>
      <c r="O5" s="108">
        <v>144476</v>
      </c>
      <c r="P5" s="41">
        <f>O5/420385*100</f>
        <v>34.367544037013694</v>
      </c>
    </row>
    <row r="6" spans="1:16" ht="23.1" customHeight="1">
      <c r="A6" s="148"/>
      <c r="B6" s="3" t="s">
        <v>66</v>
      </c>
      <c r="C6" s="43">
        <v>3</v>
      </c>
      <c r="D6" s="41">
        <f t="shared" ref="D6:D15" si="0">C6/90*100</f>
        <v>3.3333333333333335</v>
      </c>
      <c r="E6" s="109">
        <v>8400</v>
      </c>
      <c r="F6" s="41">
        <f t="shared" ref="F6:F16" si="1">E6/340759*100</f>
        <v>2.4650852948858284</v>
      </c>
      <c r="G6" s="43"/>
      <c r="H6" s="43">
        <v>0</v>
      </c>
      <c r="I6" s="41">
        <f t="shared" ref="I6:I15" si="2">H6/10*100</f>
        <v>0</v>
      </c>
      <c r="J6" s="109">
        <v>0</v>
      </c>
      <c r="K6" s="41">
        <f t="shared" ref="K6:K16" si="3">J6/79626*100</f>
        <v>0</v>
      </c>
      <c r="L6" s="43"/>
      <c r="M6" s="43">
        <v>3</v>
      </c>
      <c r="N6" s="41">
        <f t="shared" ref="N6:N15" si="4">M6/100*100</f>
        <v>3</v>
      </c>
      <c r="O6" s="109">
        <v>8400</v>
      </c>
      <c r="P6" s="41">
        <f t="shared" ref="P6:P16" si="5">O6/420385*100</f>
        <v>1.9981683456831241</v>
      </c>
    </row>
    <row r="7" spans="1:16" ht="23.1" customHeight="1">
      <c r="A7" s="148"/>
      <c r="B7" s="4" t="s">
        <v>67</v>
      </c>
      <c r="C7" s="43">
        <v>3</v>
      </c>
      <c r="D7" s="41">
        <f t="shared" si="0"/>
        <v>3.3333333333333335</v>
      </c>
      <c r="E7" s="109">
        <v>6524</v>
      </c>
      <c r="F7" s="41">
        <f t="shared" si="1"/>
        <v>1.9145495790279934</v>
      </c>
      <c r="G7" s="43"/>
      <c r="H7" s="43">
        <v>0</v>
      </c>
      <c r="I7" s="41">
        <f t="shared" si="2"/>
        <v>0</v>
      </c>
      <c r="J7" s="109">
        <v>0</v>
      </c>
      <c r="K7" s="41">
        <f t="shared" si="3"/>
        <v>0</v>
      </c>
      <c r="L7" s="43"/>
      <c r="M7" s="43">
        <v>3</v>
      </c>
      <c r="N7" s="41">
        <f t="shared" si="4"/>
        <v>3</v>
      </c>
      <c r="O7" s="109">
        <v>6524</v>
      </c>
      <c r="P7" s="41">
        <f t="shared" si="5"/>
        <v>1.5519107484805597</v>
      </c>
    </row>
    <row r="8" spans="1:16" ht="23.1" customHeight="1">
      <c r="A8" s="148"/>
      <c r="B8" s="4" t="s">
        <v>68</v>
      </c>
      <c r="C8" s="43">
        <v>0</v>
      </c>
      <c r="D8" s="41">
        <f t="shared" si="0"/>
        <v>0</v>
      </c>
      <c r="E8" s="109">
        <v>0</v>
      </c>
      <c r="F8" s="41">
        <f t="shared" si="1"/>
        <v>0</v>
      </c>
      <c r="G8" s="43"/>
      <c r="H8" s="43">
        <v>0</v>
      </c>
      <c r="I8" s="41">
        <f t="shared" si="2"/>
        <v>0</v>
      </c>
      <c r="J8" s="109">
        <v>0</v>
      </c>
      <c r="K8" s="41">
        <f t="shared" si="3"/>
        <v>0</v>
      </c>
      <c r="L8" s="43"/>
      <c r="M8" s="43">
        <v>0</v>
      </c>
      <c r="N8" s="41">
        <f t="shared" si="4"/>
        <v>0</v>
      </c>
      <c r="O8" s="109">
        <v>0</v>
      </c>
      <c r="P8" s="41">
        <f t="shared" si="5"/>
        <v>0</v>
      </c>
    </row>
    <row r="9" spans="1:16" ht="23.1" customHeight="1">
      <c r="A9" s="148"/>
      <c r="B9" s="4" t="s">
        <v>69</v>
      </c>
      <c r="C9" s="43">
        <v>0</v>
      </c>
      <c r="D9" s="41">
        <f t="shared" si="0"/>
        <v>0</v>
      </c>
      <c r="E9" s="109">
        <v>0</v>
      </c>
      <c r="F9" s="41">
        <f t="shared" si="1"/>
        <v>0</v>
      </c>
      <c r="G9" s="43"/>
      <c r="H9" s="43">
        <v>0</v>
      </c>
      <c r="I9" s="41">
        <f t="shared" si="2"/>
        <v>0</v>
      </c>
      <c r="J9" s="109">
        <v>0</v>
      </c>
      <c r="K9" s="41">
        <f t="shared" si="3"/>
        <v>0</v>
      </c>
      <c r="L9" s="43"/>
      <c r="M9" s="43">
        <v>0</v>
      </c>
      <c r="N9" s="41">
        <f t="shared" si="4"/>
        <v>0</v>
      </c>
      <c r="O9" s="109">
        <v>0</v>
      </c>
      <c r="P9" s="41">
        <f t="shared" si="5"/>
        <v>0</v>
      </c>
    </row>
    <row r="10" spans="1:16" ht="23.1" customHeight="1">
      <c r="A10" s="148"/>
      <c r="B10" s="3" t="s">
        <v>70</v>
      </c>
      <c r="C10" s="40">
        <v>0</v>
      </c>
      <c r="D10" s="41">
        <f t="shared" si="0"/>
        <v>0</v>
      </c>
      <c r="E10" s="108">
        <v>0</v>
      </c>
      <c r="F10" s="41">
        <f t="shared" si="1"/>
        <v>0</v>
      </c>
      <c r="G10" s="40"/>
      <c r="H10" s="40">
        <v>0</v>
      </c>
      <c r="I10" s="41">
        <f t="shared" si="2"/>
        <v>0</v>
      </c>
      <c r="J10" s="108">
        <v>0</v>
      </c>
      <c r="K10" s="41">
        <f t="shared" si="3"/>
        <v>0</v>
      </c>
      <c r="L10" s="40"/>
      <c r="M10" s="40">
        <v>0</v>
      </c>
      <c r="N10" s="41">
        <f t="shared" si="4"/>
        <v>0</v>
      </c>
      <c r="O10" s="108">
        <v>0</v>
      </c>
      <c r="P10" s="41">
        <f t="shared" si="5"/>
        <v>0</v>
      </c>
    </row>
    <row r="11" spans="1:16" ht="23.1" customHeight="1">
      <c r="A11" s="148"/>
      <c r="B11" s="3" t="s">
        <v>71</v>
      </c>
      <c r="C11" s="40">
        <v>21</v>
      </c>
      <c r="D11" s="41">
        <f t="shared" si="0"/>
        <v>23.333333333333332</v>
      </c>
      <c r="E11" s="108">
        <v>114324</v>
      </c>
      <c r="F11" s="41">
        <f t="shared" si="1"/>
        <v>33.549810863396125</v>
      </c>
      <c r="G11" s="40"/>
      <c r="H11" s="40">
        <v>7</v>
      </c>
      <c r="I11" s="41">
        <f t="shared" si="2"/>
        <v>70</v>
      </c>
      <c r="J11" s="108">
        <v>78288</v>
      </c>
      <c r="K11" s="41">
        <f t="shared" si="3"/>
        <v>98.31964433727677</v>
      </c>
      <c r="L11" s="40"/>
      <c r="M11" s="40">
        <v>28</v>
      </c>
      <c r="N11" s="41">
        <f t="shared" si="4"/>
        <v>28.000000000000004</v>
      </c>
      <c r="O11" s="108">
        <v>192612</v>
      </c>
      <c r="P11" s="41">
        <f t="shared" si="5"/>
        <v>45.818000166514025</v>
      </c>
    </row>
    <row r="12" spans="1:16" ht="23.1" customHeight="1">
      <c r="A12" s="148"/>
      <c r="B12" s="3" t="s">
        <v>72</v>
      </c>
      <c r="C12" s="40">
        <v>21</v>
      </c>
      <c r="D12" s="41">
        <f t="shared" si="0"/>
        <v>23.333333333333332</v>
      </c>
      <c r="E12" s="108">
        <v>67920</v>
      </c>
      <c r="F12" s="41">
        <f t="shared" si="1"/>
        <v>19.931975384362556</v>
      </c>
      <c r="G12" s="40"/>
      <c r="H12" s="40">
        <v>0</v>
      </c>
      <c r="I12" s="41">
        <f t="shared" si="2"/>
        <v>0</v>
      </c>
      <c r="J12" s="108">
        <v>0</v>
      </c>
      <c r="K12" s="41">
        <f t="shared" si="3"/>
        <v>0</v>
      </c>
      <c r="L12" s="40"/>
      <c r="M12" s="40">
        <v>21</v>
      </c>
      <c r="N12" s="41">
        <f t="shared" si="4"/>
        <v>21</v>
      </c>
      <c r="O12" s="108">
        <v>67920</v>
      </c>
      <c r="P12" s="41">
        <f t="shared" si="5"/>
        <v>16.156618337952118</v>
      </c>
    </row>
    <row r="13" spans="1:16" ht="23.1" customHeight="1">
      <c r="A13" s="148"/>
      <c r="B13" s="3" t="s">
        <v>73</v>
      </c>
      <c r="C13" s="40">
        <v>0</v>
      </c>
      <c r="D13" s="41">
        <f t="shared" si="0"/>
        <v>0</v>
      </c>
      <c r="E13" s="108">
        <v>0</v>
      </c>
      <c r="F13" s="41">
        <f t="shared" si="1"/>
        <v>0</v>
      </c>
      <c r="G13" s="40"/>
      <c r="H13" s="40">
        <v>0</v>
      </c>
      <c r="I13" s="41">
        <f t="shared" si="2"/>
        <v>0</v>
      </c>
      <c r="J13" s="108">
        <v>0</v>
      </c>
      <c r="K13" s="41">
        <f t="shared" si="3"/>
        <v>0</v>
      </c>
      <c r="L13" s="40"/>
      <c r="M13" s="40">
        <v>0</v>
      </c>
      <c r="N13" s="41">
        <f t="shared" si="4"/>
        <v>0</v>
      </c>
      <c r="O13" s="108">
        <v>0</v>
      </c>
      <c r="P13" s="41">
        <f t="shared" si="5"/>
        <v>0</v>
      </c>
    </row>
    <row r="14" spans="1:16" ht="23.1" customHeight="1">
      <c r="A14" s="148"/>
      <c r="B14" s="4" t="s">
        <v>74</v>
      </c>
      <c r="C14" s="43">
        <v>23</v>
      </c>
      <c r="D14" s="41">
        <f t="shared" si="0"/>
        <v>25.555555555555554</v>
      </c>
      <c r="E14" s="109">
        <v>395</v>
      </c>
      <c r="F14" s="41">
        <f t="shared" si="1"/>
        <v>0.11591770136665502</v>
      </c>
      <c r="G14" s="43"/>
      <c r="H14" s="43">
        <v>5</v>
      </c>
      <c r="I14" s="41">
        <f t="shared" si="2"/>
        <v>50</v>
      </c>
      <c r="J14" s="109">
        <v>58</v>
      </c>
      <c r="K14" s="41">
        <f t="shared" si="3"/>
        <v>7.2840529475297011E-2</v>
      </c>
      <c r="L14" s="43"/>
      <c r="M14" s="43">
        <v>28</v>
      </c>
      <c r="N14" s="41">
        <f t="shared" si="4"/>
        <v>28.000000000000004</v>
      </c>
      <c r="O14" s="109">
        <v>453</v>
      </c>
      <c r="P14" s="41">
        <f t="shared" si="5"/>
        <v>0.10775836435648276</v>
      </c>
    </row>
    <row r="15" spans="1:16" ht="23.1" customHeight="1">
      <c r="A15" s="149"/>
      <c r="B15" s="7" t="s">
        <v>75</v>
      </c>
      <c r="C15" s="49">
        <v>0</v>
      </c>
      <c r="D15" s="41">
        <f t="shared" si="0"/>
        <v>0</v>
      </c>
      <c r="E15" s="112">
        <v>0</v>
      </c>
      <c r="F15" s="45">
        <f t="shared" si="1"/>
        <v>0</v>
      </c>
      <c r="G15" s="49"/>
      <c r="H15" s="49">
        <v>0</v>
      </c>
      <c r="I15" s="41">
        <f t="shared" si="2"/>
        <v>0</v>
      </c>
      <c r="J15" s="112">
        <v>0</v>
      </c>
      <c r="K15" s="41">
        <f t="shared" si="3"/>
        <v>0</v>
      </c>
      <c r="L15" s="49"/>
      <c r="M15" s="49">
        <v>0</v>
      </c>
      <c r="N15" s="41">
        <f t="shared" si="4"/>
        <v>0</v>
      </c>
      <c r="O15" s="112">
        <v>0</v>
      </c>
      <c r="P15" s="41">
        <f t="shared" si="5"/>
        <v>0</v>
      </c>
    </row>
    <row r="16" spans="1:16" ht="23.1" customHeight="1">
      <c r="A16" s="125" t="s">
        <v>10</v>
      </c>
      <c r="B16" s="125"/>
      <c r="C16" s="47">
        <f>SUM(C5:C15)</f>
        <v>128</v>
      </c>
      <c r="D16" s="90"/>
      <c r="E16" s="111">
        <f>SUM(E5:E15)</f>
        <v>340759</v>
      </c>
      <c r="F16" s="48">
        <f t="shared" si="1"/>
        <v>100</v>
      </c>
      <c r="G16" s="52"/>
      <c r="H16" s="47">
        <f>SUM(H5:H15)</f>
        <v>15</v>
      </c>
      <c r="I16" s="90"/>
      <c r="J16" s="111">
        <f>SUM(J5:J15)</f>
        <v>79626</v>
      </c>
      <c r="K16" s="48">
        <f t="shared" si="3"/>
        <v>100</v>
      </c>
      <c r="L16" s="52"/>
      <c r="M16" s="47">
        <f>SUM(M5:M15)</f>
        <v>143</v>
      </c>
      <c r="N16" s="90"/>
      <c r="O16" s="111">
        <f>SUM(O5:O15)</f>
        <v>420385</v>
      </c>
      <c r="P16" s="48">
        <f t="shared" si="5"/>
        <v>100</v>
      </c>
    </row>
    <row r="17" spans="1:16" ht="23.1" customHeight="1">
      <c r="A17" s="150" t="s">
        <v>117</v>
      </c>
      <c r="B17" s="3" t="s">
        <v>76</v>
      </c>
      <c r="C17" s="42">
        <v>20</v>
      </c>
      <c r="D17" s="41">
        <f>C17/90*100</f>
        <v>22.222222222222221</v>
      </c>
      <c r="E17" s="108">
        <v>16483</v>
      </c>
      <c r="F17" s="41">
        <f>E17/340079*100</f>
        <v>4.8468150047488967</v>
      </c>
      <c r="G17" s="40"/>
      <c r="H17" s="42">
        <v>4</v>
      </c>
      <c r="I17" s="41">
        <v>16.7</v>
      </c>
      <c r="J17" s="108">
        <v>6170</v>
      </c>
      <c r="K17" s="41">
        <f>J17/77256*100</f>
        <v>7.9864347105726416</v>
      </c>
      <c r="L17" s="40"/>
      <c r="M17" s="42">
        <v>24</v>
      </c>
      <c r="N17" s="41">
        <v>100</v>
      </c>
      <c r="O17" s="108">
        <v>22653</v>
      </c>
      <c r="P17" s="41">
        <f>O17/417335*100</f>
        <v>5.4280134663998947</v>
      </c>
    </row>
    <row r="18" spans="1:16" ht="23.1" customHeight="1">
      <c r="A18" s="151"/>
      <c r="B18" s="3" t="s">
        <v>77</v>
      </c>
      <c r="C18" s="42">
        <v>20</v>
      </c>
      <c r="D18" s="41">
        <f t="shared" ref="D18:D19" si="6">C18/90*100</f>
        <v>22.222222222222221</v>
      </c>
      <c r="E18" s="108">
        <v>82287</v>
      </c>
      <c r="F18" s="41">
        <f t="shared" ref="F18:F20" si="7">E18/340079*100</f>
        <v>24.196436710293785</v>
      </c>
      <c r="G18" s="40"/>
      <c r="H18" s="42">
        <v>4</v>
      </c>
      <c r="I18" s="41">
        <v>16.7</v>
      </c>
      <c r="J18" s="108">
        <v>53180</v>
      </c>
      <c r="K18" s="41">
        <f t="shared" ref="K18:K20" si="8">J18/77256*100</f>
        <v>68.836077456767114</v>
      </c>
      <c r="L18" s="40"/>
      <c r="M18" s="42">
        <v>24</v>
      </c>
      <c r="N18" s="41">
        <v>100</v>
      </c>
      <c r="O18" s="108">
        <v>135467</v>
      </c>
      <c r="P18" s="41">
        <f t="shared" ref="P18:P20" si="9">O18/417335*100</f>
        <v>32.460014137323732</v>
      </c>
    </row>
    <row r="19" spans="1:16" ht="23.1" customHeight="1">
      <c r="A19" s="152"/>
      <c r="B19" s="3" t="s">
        <v>78</v>
      </c>
      <c r="C19" s="42">
        <v>70</v>
      </c>
      <c r="D19" s="41">
        <f t="shared" si="6"/>
        <v>77.777777777777786</v>
      </c>
      <c r="E19" s="108">
        <v>241309</v>
      </c>
      <c r="F19" s="45">
        <f t="shared" si="7"/>
        <v>70.956748284957314</v>
      </c>
      <c r="G19" s="40"/>
      <c r="H19" s="42">
        <v>6</v>
      </c>
      <c r="I19" s="41">
        <f>H19/10*100</f>
        <v>60</v>
      </c>
      <c r="J19" s="108">
        <v>17906</v>
      </c>
      <c r="K19" s="45">
        <f t="shared" si="8"/>
        <v>23.177487832660244</v>
      </c>
      <c r="L19" s="40"/>
      <c r="M19" s="42">
        <v>76</v>
      </c>
      <c r="N19" s="41">
        <v>100</v>
      </c>
      <c r="O19" s="108">
        <v>259215</v>
      </c>
      <c r="P19" s="45">
        <f t="shared" si="9"/>
        <v>62.111972396276371</v>
      </c>
    </row>
    <row r="20" spans="1:16" ht="23.1" customHeight="1" thickBot="1">
      <c r="A20" s="128" t="s">
        <v>10</v>
      </c>
      <c r="B20" s="128"/>
      <c r="C20" s="106">
        <f>SUM(C17:C19)</f>
        <v>110</v>
      </c>
      <c r="D20" s="91"/>
      <c r="E20" s="123">
        <f>SUM(E17:E19)</f>
        <v>340079</v>
      </c>
      <c r="F20" s="92">
        <f t="shared" si="7"/>
        <v>100</v>
      </c>
      <c r="G20" s="65"/>
      <c r="H20" s="106">
        <f>SUM(H17:H19)</f>
        <v>14</v>
      </c>
      <c r="I20" s="91"/>
      <c r="J20" s="123">
        <f>SUM(J17:J19)</f>
        <v>77256</v>
      </c>
      <c r="K20" s="92">
        <f t="shared" si="8"/>
        <v>100</v>
      </c>
      <c r="L20" s="65"/>
      <c r="M20" s="106">
        <f>SUM(M17:M19)</f>
        <v>124</v>
      </c>
      <c r="N20" s="91"/>
      <c r="O20" s="123">
        <f>SUM(O17:O19)</f>
        <v>417335</v>
      </c>
      <c r="P20" s="92">
        <f t="shared" si="9"/>
        <v>100</v>
      </c>
    </row>
    <row r="21" spans="1:16" ht="5.25" customHeight="1" thickTop="1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8.75" customHeight="1">
      <c r="A22" s="153" t="s">
        <v>79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9"/>
      <c r="L22" s="9"/>
      <c r="M22" s="9"/>
      <c r="N22" s="9"/>
      <c r="O22" s="9"/>
    </row>
    <row r="23" spans="1:16" ht="18.75" customHeight="1">
      <c r="A23" s="153" t="s">
        <v>116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9"/>
      <c r="L23" s="9"/>
      <c r="M23" s="9"/>
      <c r="N23" s="9"/>
      <c r="O23" s="9"/>
    </row>
    <row r="24" spans="1:16" ht="5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9"/>
      <c r="L24" s="9"/>
      <c r="M24" s="9"/>
      <c r="N24" s="9"/>
      <c r="O24" s="9"/>
    </row>
    <row r="25" spans="1:16" ht="28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9"/>
      <c r="L25" s="9"/>
      <c r="M25" s="9"/>
      <c r="N25" s="9"/>
      <c r="O25" s="9"/>
      <c r="P25" s="9"/>
    </row>
    <row r="26" spans="1:16" ht="11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9"/>
      <c r="L26" s="9"/>
      <c r="M26" s="9"/>
      <c r="N26" s="9"/>
      <c r="O26" s="9"/>
    </row>
    <row r="27" spans="1:16" ht="19.5" customHeight="1" thickBot="1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ht="20.25" customHeight="1">
      <c r="A28" s="129" t="s">
        <v>27</v>
      </c>
      <c r="B28" s="129"/>
      <c r="C28" s="129"/>
      <c r="D28" s="144">
        <v>50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34" spans="6:6">
      <c r="F34" s="25"/>
    </row>
    <row r="35" spans="6:6">
      <c r="F35" s="25"/>
    </row>
    <row r="36" spans="6:6">
      <c r="F36" s="25"/>
    </row>
    <row r="37" spans="6:6">
      <c r="F37" s="25"/>
    </row>
    <row r="38" spans="6:6">
      <c r="F38" s="25"/>
    </row>
    <row r="39" spans="6:6">
      <c r="F39" s="25"/>
    </row>
    <row r="40" spans="6:6">
      <c r="F40" s="25"/>
    </row>
    <row r="41" spans="6:6">
      <c r="F41" s="25"/>
    </row>
    <row r="42" spans="6:6">
      <c r="F42" s="25"/>
    </row>
    <row r="43" spans="6:6">
      <c r="F43" s="25"/>
    </row>
    <row r="44" spans="6:6">
      <c r="F44" s="25"/>
    </row>
    <row r="45" spans="6:6">
      <c r="F45" s="25"/>
    </row>
    <row r="46" spans="6:6">
      <c r="F46" s="25"/>
    </row>
    <row r="47" spans="6:6">
      <c r="F47" s="25"/>
    </row>
  </sheetData>
  <mergeCells count="14">
    <mergeCell ref="A1:P1"/>
    <mergeCell ref="A2:P2"/>
    <mergeCell ref="A3:B4"/>
    <mergeCell ref="C3:F3"/>
    <mergeCell ref="H3:K3"/>
    <mergeCell ref="M3:P3"/>
    <mergeCell ref="A28:C28"/>
    <mergeCell ref="A5:A15"/>
    <mergeCell ref="A16:B16"/>
    <mergeCell ref="A17:A19"/>
    <mergeCell ref="A20:B20"/>
    <mergeCell ref="A22:J22"/>
    <mergeCell ref="A23:J23"/>
    <mergeCell ref="D28:P28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rightToLeft="1" tabSelected="1" view="pageBreakPreview" topLeftCell="A16" zoomScaleSheetLayoutView="100" workbookViewId="0">
      <selection activeCell="M21" sqref="M21"/>
    </sheetView>
  </sheetViews>
  <sheetFormatPr defaultColWidth="9.140625" defaultRowHeight="15"/>
  <cols>
    <col min="1" max="1" width="17.140625" customWidth="1"/>
    <col min="2" max="2" width="9.42578125" customWidth="1"/>
    <col min="3" max="3" width="11.140625" customWidth="1"/>
    <col min="4" max="5" width="11.7109375" customWidth="1"/>
    <col min="6" max="6" width="0.42578125" customWidth="1"/>
    <col min="7" max="8" width="11.7109375" customWidth="1"/>
    <col min="9" max="9" width="0.42578125" customWidth="1"/>
    <col min="10" max="11" width="11.7109375" customWidth="1"/>
  </cols>
  <sheetData>
    <row r="1" spans="1:12" ht="24.75" customHeight="1">
      <c r="A1" s="130" t="s">
        <v>81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30" customHeight="1" thickBot="1">
      <c r="A2" s="136" t="s">
        <v>83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25.5" customHeight="1" thickTop="1">
      <c r="A3" s="137" t="s">
        <v>1</v>
      </c>
      <c r="B3" s="137"/>
      <c r="C3" s="137"/>
      <c r="D3" s="145" t="s">
        <v>2</v>
      </c>
      <c r="E3" s="145"/>
      <c r="F3" s="19"/>
      <c r="G3" s="145" t="s">
        <v>3</v>
      </c>
      <c r="H3" s="145"/>
      <c r="I3" s="19"/>
      <c r="J3" s="145" t="s">
        <v>4</v>
      </c>
      <c r="K3" s="145"/>
    </row>
    <row r="4" spans="1:12" ht="26.25" customHeight="1">
      <c r="A4" s="138"/>
      <c r="B4" s="138"/>
      <c r="C4" s="138"/>
      <c r="D4" s="56" t="s">
        <v>5</v>
      </c>
      <c r="E4" s="56" t="s">
        <v>6</v>
      </c>
      <c r="F4" s="58"/>
      <c r="G4" s="56" t="s">
        <v>5</v>
      </c>
      <c r="H4" s="56" t="s">
        <v>6</v>
      </c>
      <c r="I4" s="58"/>
      <c r="J4" s="56" t="s">
        <v>5</v>
      </c>
      <c r="K4" s="56" t="s">
        <v>6</v>
      </c>
    </row>
    <row r="5" spans="1:12" ht="23.1" customHeight="1">
      <c r="A5" s="131" t="s">
        <v>84</v>
      </c>
      <c r="B5" s="164" t="s">
        <v>85</v>
      </c>
      <c r="C5" s="164"/>
      <c r="D5" s="40">
        <v>2</v>
      </c>
      <c r="E5" s="41">
        <f>D5/4*100</f>
        <v>50</v>
      </c>
      <c r="F5" s="40"/>
      <c r="G5" s="40">
        <v>1</v>
      </c>
      <c r="H5" s="41">
        <f>G5/2*100</f>
        <v>50</v>
      </c>
      <c r="I5" s="40"/>
      <c r="J5" s="42">
        <v>3</v>
      </c>
      <c r="K5" s="41">
        <f>J5/6*100</f>
        <v>50</v>
      </c>
    </row>
    <row r="6" spans="1:12" ht="23.1" customHeight="1">
      <c r="A6" s="132"/>
      <c r="B6" s="165" t="s">
        <v>86</v>
      </c>
      <c r="C6" s="165"/>
      <c r="D6" s="40">
        <v>2</v>
      </c>
      <c r="E6" s="41">
        <f t="shared" ref="E6:E8" si="0">D6/4*100</f>
        <v>50</v>
      </c>
      <c r="F6" s="40"/>
      <c r="G6" s="40">
        <v>1</v>
      </c>
      <c r="H6" s="41">
        <f t="shared" ref="H6:H8" si="1">G6/2*100</f>
        <v>50</v>
      </c>
      <c r="I6" s="40"/>
      <c r="J6" s="42">
        <v>3</v>
      </c>
      <c r="K6" s="41">
        <f t="shared" ref="K6:K8" si="2">J6/6*100</f>
        <v>50</v>
      </c>
    </row>
    <row r="7" spans="1:12" ht="23.1" customHeight="1">
      <c r="A7" s="132"/>
      <c r="B7" s="166" t="s">
        <v>87</v>
      </c>
      <c r="C7" s="166"/>
      <c r="D7" s="49">
        <v>0</v>
      </c>
      <c r="E7" s="45">
        <f t="shared" si="0"/>
        <v>0</v>
      </c>
      <c r="F7" s="49"/>
      <c r="G7" s="49">
        <v>0</v>
      </c>
      <c r="H7" s="45">
        <f t="shared" si="1"/>
        <v>0</v>
      </c>
      <c r="I7" s="49"/>
      <c r="J7" s="46">
        <v>0</v>
      </c>
      <c r="K7" s="45">
        <f t="shared" si="2"/>
        <v>0</v>
      </c>
    </row>
    <row r="8" spans="1:12" ht="23.1" customHeight="1">
      <c r="A8" s="6" t="s">
        <v>10</v>
      </c>
      <c r="B8" s="6"/>
      <c r="C8" s="6"/>
      <c r="D8" s="47">
        <v>4</v>
      </c>
      <c r="E8" s="48">
        <f t="shared" si="0"/>
        <v>100</v>
      </c>
      <c r="F8" s="50"/>
      <c r="G8" s="47">
        <v>2</v>
      </c>
      <c r="H8" s="48">
        <f t="shared" si="1"/>
        <v>100</v>
      </c>
      <c r="I8" s="47"/>
      <c r="J8" s="51">
        <v>6</v>
      </c>
      <c r="K8" s="48">
        <f t="shared" si="2"/>
        <v>100</v>
      </c>
    </row>
    <row r="9" spans="1:12" ht="23.1" customHeight="1">
      <c r="A9" s="131" t="s">
        <v>88</v>
      </c>
      <c r="B9" s="164" t="s">
        <v>89</v>
      </c>
      <c r="C9" s="164"/>
      <c r="D9" s="40">
        <v>2</v>
      </c>
      <c r="E9" s="41">
        <f>D9/4*100</f>
        <v>50</v>
      </c>
      <c r="F9" s="40"/>
      <c r="G9" s="40">
        <v>0</v>
      </c>
      <c r="H9" s="41">
        <f>G9/2*100</f>
        <v>0</v>
      </c>
      <c r="I9" s="40"/>
      <c r="J9" s="40">
        <v>2</v>
      </c>
      <c r="K9" s="41">
        <f>J9/6*100</f>
        <v>33.333333333333329</v>
      </c>
    </row>
    <row r="10" spans="1:12" ht="23.1" customHeight="1">
      <c r="A10" s="134"/>
      <c r="B10" s="165" t="s">
        <v>90</v>
      </c>
      <c r="C10" s="165"/>
      <c r="D10" s="40">
        <v>0</v>
      </c>
      <c r="E10" s="41">
        <f t="shared" ref="E10:E13" si="3">D10/4*100</f>
        <v>0</v>
      </c>
      <c r="F10" s="40"/>
      <c r="G10" s="40">
        <v>0</v>
      </c>
      <c r="H10" s="41">
        <f t="shared" ref="H10:H13" si="4">G10/2*100</f>
        <v>0</v>
      </c>
      <c r="I10" s="40"/>
      <c r="J10" s="40">
        <v>0</v>
      </c>
      <c r="K10" s="41">
        <f t="shared" ref="K10:K13" si="5">J10/6*100</f>
        <v>0</v>
      </c>
    </row>
    <row r="11" spans="1:12" ht="23.1" customHeight="1">
      <c r="A11" s="134"/>
      <c r="B11" s="165" t="s">
        <v>91</v>
      </c>
      <c r="C11" s="165"/>
      <c r="D11" s="40">
        <v>2</v>
      </c>
      <c r="E11" s="41">
        <f t="shared" si="3"/>
        <v>50</v>
      </c>
      <c r="F11" s="40"/>
      <c r="G11" s="40">
        <v>2</v>
      </c>
      <c r="H11" s="41">
        <f t="shared" si="4"/>
        <v>100</v>
      </c>
      <c r="I11" s="40"/>
      <c r="J11" s="40">
        <v>4</v>
      </c>
      <c r="K11" s="41">
        <f t="shared" si="5"/>
        <v>66.666666666666657</v>
      </c>
    </row>
    <row r="12" spans="1:12" ht="23.1" customHeight="1">
      <c r="A12" s="134"/>
      <c r="B12" s="166" t="s">
        <v>92</v>
      </c>
      <c r="C12" s="166"/>
      <c r="D12" s="40">
        <v>0</v>
      </c>
      <c r="E12" s="41">
        <f t="shared" si="3"/>
        <v>0</v>
      </c>
      <c r="F12" s="40"/>
      <c r="G12" s="40">
        <v>0</v>
      </c>
      <c r="H12" s="41">
        <f t="shared" si="4"/>
        <v>0</v>
      </c>
      <c r="I12" s="40"/>
      <c r="J12" s="40">
        <v>0</v>
      </c>
      <c r="K12" s="41">
        <f t="shared" si="5"/>
        <v>0</v>
      </c>
    </row>
    <row r="13" spans="1:12" ht="23.1" customHeight="1" thickBot="1">
      <c r="A13" s="93" t="s">
        <v>10</v>
      </c>
      <c r="B13" s="94"/>
      <c r="C13" s="94"/>
      <c r="D13" s="95">
        <v>4</v>
      </c>
      <c r="E13" s="92">
        <f t="shared" si="3"/>
        <v>100</v>
      </c>
      <c r="F13" s="96"/>
      <c r="G13" s="96">
        <v>2</v>
      </c>
      <c r="H13" s="92">
        <f t="shared" si="4"/>
        <v>100</v>
      </c>
      <c r="I13" s="96"/>
      <c r="J13" s="95">
        <v>6</v>
      </c>
      <c r="K13" s="92">
        <f t="shared" si="5"/>
        <v>100</v>
      </c>
    </row>
    <row r="14" spans="1:12" ht="18.75" customHeight="1" thickTop="1">
      <c r="A14" s="97"/>
      <c r="B14" s="98"/>
      <c r="C14" s="98"/>
      <c r="D14" s="99"/>
      <c r="E14" s="100"/>
      <c r="F14" s="101"/>
      <c r="G14" s="101"/>
      <c r="H14" s="100"/>
      <c r="I14" s="101"/>
      <c r="J14" s="99"/>
      <c r="K14" s="100"/>
    </row>
    <row r="15" spans="1:12" ht="14.25" customHeight="1">
      <c r="A15" s="8"/>
      <c r="B15" s="8"/>
      <c r="C15" s="8"/>
      <c r="D15" s="9"/>
      <c r="E15" s="9"/>
      <c r="F15" s="9"/>
      <c r="G15" s="9"/>
      <c r="H15" s="9"/>
      <c r="I15" s="9"/>
      <c r="J15" s="9"/>
      <c r="K15" s="9"/>
      <c r="L15" s="28"/>
    </row>
    <row r="16" spans="1:12" ht="0.75" customHeight="1">
      <c r="A16" s="8"/>
      <c r="B16" s="8"/>
      <c r="C16" s="8"/>
      <c r="D16" s="9"/>
      <c r="E16" s="9"/>
      <c r="F16" s="9"/>
      <c r="G16" s="9"/>
      <c r="H16" s="9"/>
      <c r="I16" s="9"/>
      <c r="J16" s="9"/>
      <c r="K16" s="9"/>
      <c r="L16" s="28"/>
    </row>
    <row r="17" spans="1:13" ht="21.95" customHeight="1">
      <c r="A17" s="130" t="s">
        <v>82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28"/>
    </row>
    <row r="18" spans="1:13" ht="28.5" customHeight="1" thickBot="1">
      <c r="A18" s="136" t="s">
        <v>115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28"/>
    </row>
    <row r="19" spans="1:13" ht="21.95" customHeight="1" thickTop="1">
      <c r="A19" s="137" t="s">
        <v>1</v>
      </c>
      <c r="B19" s="137"/>
      <c r="C19" s="137" t="s">
        <v>94</v>
      </c>
      <c r="D19" s="155" t="s">
        <v>95</v>
      </c>
      <c r="E19" s="162" t="s">
        <v>96</v>
      </c>
      <c r="F19" s="102"/>
      <c r="G19" s="157" t="s">
        <v>107</v>
      </c>
      <c r="H19" s="157" t="s">
        <v>97</v>
      </c>
      <c r="I19" s="155" t="s">
        <v>98</v>
      </c>
      <c r="J19" s="155"/>
      <c r="K19" s="155" t="s">
        <v>99</v>
      </c>
      <c r="L19" s="28"/>
    </row>
    <row r="20" spans="1:13" ht="36" customHeight="1">
      <c r="A20" s="138"/>
      <c r="B20" s="138"/>
      <c r="C20" s="138"/>
      <c r="D20" s="156"/>
      <c r="E20" s="163"/>
      <c r="F20" s="103"/>
      <c r="G20" s="158"/>
      <c r="H20" s="158"/>
      <c r="I20" s="156"/>
      <c r="J20" s="156"/>
      <c r="K20" s="156"/>
      <c r="L20" s="28"/>
    </row>
    <row r="21" spans="1:13" ht="28.5" customHeight="1">
      <c r="A21" s="159" t="s">
        <v>2</v>
      </c>
      <c r="B21" s="159"/>
      <c r="C21" s="40">
        <v>4</v>
      </c>
      <c r="D21" s="108">
        <v>6104</v>
      </c>
      <c r="E21" s="40">
        <v>1275</v>
      </c>
      <c r="F21" s="40"/>
      <c r="G21" s="40">
        <v>28</v>
      </c>
      <c r="H21" s="104">
        <v>28</v>
      </c>
      <c r="I21" s="40"/>
      <c r="J21" s="41">
        <v>0.5</v>
      </c>
      <c r="K21" s="41">
        <v>2.2000000000000002</v>
      </c>
      <c r="L21" s="28"/>
      <c r="M21" s="170"/>
    </row>
    <row r="22" spans="1:13" ht="29.25" customHeight="1">
      <c r="A22" s="160" t="s">
        <v>3</v>
      </c>
      <c r="B22" s="160"/>
      <c r="C22" s="40">
        <v>2</v>
      </c>
      <c r="D22" s="108">
        <v>300</v>
      </c>
      <c r="E22" s="40">
        <v>469</v>
      </c>
      <c r="F22" s="40"/>
      <c r="G22" s="40">
        <v>0</v>
      </c>
      <c r="H22" s="105">
        <v>0</v>
      </c>
      <c r="I22" s="40"/>
      <c r="J22" s="41">
        <v>0</v>
      </c>
      <c r="K22" s="41">
        <v>0</v>
      </c>
      <c r="L22" s="28"/>
    </row>
    <row r="23" spans="1:13" ht="26.25" customHeight="1" thickBot="1">
      <c r="A23" s="161" t="s">
        <v>10</v>
      </c>
      <c r="B23" s="161"/>
      <c r="C23" s="96">
        <v>6</v>
      </c>
      <c r="D23" s="124">
        <v>6404</v>
      </c>
      <c r="E23" s="95">
        <f>SUM(E21:E22)</f>
        <v>1744</v>
      </c>
      <c r="F23" s="96"/>
      <c r="G23" s="96">
        <f>SUM(G21:G22)</f>
        <v>28</v>
      </c>
      <c r="H23" s="96">
        <f>SUM(H21:H22)</f>
        <v>28</v>
      </c>
      <c r="I23" s="96"/>
      <c r="J23" s="92">
        <f>H23/D23*100</f>
        <v>0.43722673329169265</v>
      </c>
      <c r="K23" s="92">
        <v>1.6</v>
      </c>
      <c r="L23" s="28"/>
    </row>
    <row r="24" spans="1:13" ht="14.25" customHeight="1" thickTop="1">
      <c r="A24" s="8"/>
      <c r="B24" s="8"/>
      <c r="C24" s="8"/>
      <c r="D24" s="9"/>
      <c r="E24" s="9"/>
      <c r="F24" s="9"/>
      <c r="G24" s="9"/>
      <c r="H24" s="9"/>
      <c r="I24" s="9"/>
      <c r="J24" s="9"/>
      <c r="K24" s="9"/>
      <c r="L24" s="28"/>
    </row>
    <row r="25" spans="1:13" ht="7.5" customHeight="1">
      <c r="A25" s="88"/>
      <c r="B25" s="88"/>
      <c r="C25" s="88"/>
      <c r="D25" s="9"/>
      <c r="E25" s="9"/>
      <c r="F25" s="9"/>
      <c r="G25" s="9"/>
      <c r="H25" s="9"/>
      <c r="I25" s="9"/>
      <c r="J25" s="9"/>
      <c r="K25" s="9"/>
      <c r="L25" s="28"/>
    </row>
    <row r="26" spans="1:13" ht="19.5" customHeight="1" thickBot="1">
      <c r="C26" s="8"/>
      <c r="D26" s="9"/>
      <c r="E26" s="9"/>
      <c r="F26" s="9"/>
      <c r="G26" s="9"/>
      <c r="H26" s="9"/>
      <c r="I26" s="9"/>
      <c r="J26" s="9"/>
    </row>
    <row r="27" spans="1:13" ht="19.5" customHeight="1">
      <c r="A27" s="129" t="s">
        <v>27</v>
      </c>
      <c r="B27" s="129"/>
      <c r="C27" s="129"/>
      <c r="D27" s="129"/>
      <c r="E27" s="144">
        <v>51</v>
      </c>
      <c r="F27" s="144"/>
      <c r="G27" s="144"/>
      <c r="H27" s="144"/>
      <c r="I27" s="144"/>
      <c r="J27" s="144"/>
      <c r="K27" s="144"/>
    </row>
  </sheetData>
  <mergeCells count="30">
    <mergeCell ref="A1:K1"/>
    <mergeCell ref="A2:K2"/>
    <mergeCell ref="A3:C4"/>
    <mergeCell ref="D3:E3"/>
    <mergeCell ref="G3:H3"/>
    <mergeCell ref="J3:K3"/>
    <mergeCell ref="A5:A7"/>
    <mergeCell ref="B5:C5"/>
    <mergeCell ref="B6:C6"/>
    <mergeCell ref="B7:C7"/>
    <mergeCell ref="A9:A12"/>
    <mergeCell ref="B9:C9"/>
    <mergeCell ref="B10:C10"/>
    <mergeCell ref="B11:C11"/>
    <mergeCell ref="B12:C12"/>
    <mergeCell ref="A27:D27"/>
    <mergeCell ref="A17:K17"/>
    <mergeCell ref="A18:K18"/>
    <mergeCell ref="C19:C20"/>
    <mergeCell ref="D19:D20"/>
    <mergeCell ref="I19:J20"/>
    <mergeCell ref="K19:K20"/>
    <mergeCell ref="G19:G20"/>
    <mergeCell ref="H19:H20"/>
    <mergeCell ref="A21:B21"/>
    <mergeCell ref="A22:B22"/>
    <mergeCell ref="A23:B23"/>
    <mergeCell ref="A19:B20"/>
    <mergeCell ref="E19:E20"/>
    <mergeCell ref="E27:K27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1"/>
  <sheetViews>
    <sheetView rightToLeft="1" view="pageBreakPreview" zoomScaleSheetLayoutView="100" workbookViewId="0">
      <selection activeCell="A2" sqref="A2:J2"/>
    </sheetView>
  </sheetViews>
  <sheetFormatPr defaultColWidth="9.140625" defaultRowHeight="15"/>
  <cols>
    <col min="1" max="1" width="19.85546875" customWidth="1"/>
    <col min="2" max="2" width="18.28515625" customWidth="1"/>
    <col min="3" max="4" width="12.7109375" customWidth="1"/>
    <col min="5" max="5" width="0.42578125" customWidth="1"/>
    <col min="6" max="7" width="12.7109375" customWidth="1"/>
    <col min="8" max="8" width="0.42578125" customWidth="1"/>
    <col min="9" max="10" width="12.7109375" customWidth="1"/>
    <col min="13" max="13" width="9.7109375" bestFit="1" customWidth="1"/>
  </cols>
  <sheetData>
    <row r="1" spans="1:13" ht="26.25" customHeight="1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3" ht="31.5" customHeight="1" thickBot="1">
      <c r="A2" s="136" t="s">
        <v>122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3" ht="30.75" customHeight="1" thickTop="1">
      <c r="A3" s="137" t="s">
        <v>1</v>
      </c>
      <c r="B3" s="137"/>
      <c r="C3" s="145" t="s">
        <v>2</v>
      </c>
      <c r="D3" s="145"/>
      <c r="E3" s="19"/>
      <c r="F3" s="145" t="s">
        <v>3</v>
      </c>
      <c r="G3" s="145"/>
      <c r="H3" s="19"/>
      <c r="I3" s="145" t="s">
        <v>4</v>
      </c>
      <c r="J3" s="145"/>
    </row>
    <row r="4" spans="1:13" ht="30" customHeight="1">
      <c r="A4" s="138"/>
      <c r="B4" s="138"/>
      <c r="C4" s="56" t="s">
        <v>5</v>
      </c>
      <c r="D4" s="56" t="s">
        <v>6</v>
      </c>
      <c r="E4" s="58"/>
      <c r="F4" s="56" t="s">
        <v>5</v>
      </c>
      <c r="G4" s="56" t="s">
        <v>6</v>
      </c>
      <c r="H4" s="58"/>
      <c r="I4" s="56" t="s">
        <v>5</v>
      </c>
      <c r="J4" s="56" t="s">
        <v>6</v>
      </c>
    </row>
    <row r="5" spans="1:13" ht="27" customHeight="1">
      <c r="A5" s="131" t="s">
        <v>100</v>
      </c>
      <c r="B5" s="11" t="s">
        <v>101</v>
      </c>
      <c r="C5" s="40">
        <v>13</v>
      </c>
      <c r="D5" s="41">
        <f>C5/70*100</f>
        <v>18.571428571428573</v>
      </c>
      <c r="E5" s="40"/>
      <c r="F5" s="40">
        <v>2</v>
      </c>
      <c r="G5" s="41">
        <f>F5/4*100</f>
        <v>50</v>
      </c>
      <c r="H5" s="40"/>
      <c r="I5" s="40">
        <v>15</v>
      </c>
      <c r="J5" s="41">
        <f>I5/74*100</f>
        <v>20.27027027027027</v>
      </c>
    </row>
    <row r="6" spans="1:13" ht="27" customHeight="1">
      <c r="A6" s="134"/>
      <c r="B6" s="11" t="s">
        <v>102</v>
      </c>
      <c r="C6" s="40">
        <v>57</v>
      </c>
      <c r="D6" s="45">
        <f t="shared" ref="D6:D7" si="0">C6/70*100</f>
        <v>81.428571428571431</v>
      </c>
      <c r="E6" s="40"/>
      <c r="F6" s="40">
        <v>2</v>
      </c>
      <c r="G6" s="41">
        <f t="shared" ref="G6:G7" si="1">F6/4*100</f>
        <v>50</v>
      </c>
      <c r="H6" s="40"/>
      <c r="I6" s="40">
        <v>59</v>
      </c>
      <c r="J6" s="41">
        <f t="shared" ref="J6:J7" si="2">I6/74*100</f>
        <v>79.729729729729726</v>
      </c>
    </row>
    <row r="7" spans="1:13" ht="27" customHeight="1">
      <c r="A7" s="6" t="s">
        <v>10</v>
      </c>
      <c r="B7" s="13"/>
      <c r="C7" s="52">
        <v>70</v>
      </c>
      <c r="D7" s="53">
        <f t="shared" si="0"/>
        <v>100</v>
      </c>
      <c r="E7" s="86"/>
      <c r="F7" s="52">
        <v>4</v>
      </c>
      <c r="G7" s="53">
        <f t="shared" si="1"/>
        <v>100</v>
      </c>
      <c r="H7" s="52"/>
      <c r="I7" s="52">
        <v>74</v>
      </c>
      <c r="J7" s="53">
        <f t="shared" si="2"/>
        <v>100</v>
      </c>
    </row>
    <row r="8" spans="1:13" ht="27" customHeight="1">
      <c r="A8" s="126" t="s">
        <v>103</v>
      </c>
      <c r="B8" s="11" t="s">
        <v>104</v>
      </c>
      <c r="C8" s="40">
        <v>43</v>
      </c>
      <c r="D8" s="41">
        <f>C8/70*100</f>
        <v>61.428571428571431</v>
      </c>
      <c r="E8" s="40"/>
      <c r="F8" s="40">
        <v>3</v>
      </c>
      <c r="G8" s="41">
        <f>F8/4*100</f>
        <v>75</v>
      </c>
      <c r="H8" s="40"/>
      <c r="I8" s="42">
        <v>46</v>
      </c>
      <c r="J8" s="41">
        <f>I8/74*100</f>
        <v>62.162162162162161</v>
      </c>
    </row>
    <row r="9" spans="1:13" ht="27" customHeight="1">
      <c r="A9" s="168"/>
      <c r="B9" s="11" t="s">
        <v>105</v>
      </c>
      <c r="C9" s="40">
        <v>18</v>
      </c>
      <c r="D9" s="41">
        <f t="shared" ref="D9:D11" si="3">C9/70*100</f>
        <v>25.714285714285712</v>
      </c>
      <c r="E9" s="40"/>
      <c r="F9" s="40">
        <v>1</v>
      </c>
      <c r="G9" s="41">
        <f t="shared" ref="G9:G11" si="4">F9/4*100</f>
        <v>25</v>
      </c>
      <c r="H9" s="40"/>
      <c r="I9" s="42">
        <v>19</v>
      </c>
      <c r="J9" s="41">
        <f t="shared" ref="J9:J11" si="5">I9/74*100</f>
        <v>25.675675675675674</v>
      </c>
    </row>
    <row r="10" spans="1:13" ht="27" customHeight="1">
      <c r="A10" s="127"/>
      <c r="B10" s="11" t="s">
        <v>92</v>
      </c>
      <c r="C10" s="40">
        <v>9</v>
      </c>
      <c r="D10" s="41">
        <f t="shared" si="3"/>
        <v>12.857142857142856</v>
      </c>
      <c r="E10" s="40"/>
      <c r="F10" s="40">
        <v>0</v>
      </c>
      <c r="G10" s="41">
        <f t="shared" si="4"/>
        <v>0</v>
      </c>
      <c r="H10" s="40"/>
      <c r="I10" s="42">
        <v>9</v>
      </c>
      <c r="J10" s="41">
        <f t="shared" si="5"/>
        <v>12.162162162162163</v>
      </c>
    </row>
    <row r="11" spans="1:13" ht="27" customHeight="1" thickBot="1">
      <c r="A11" s="128" t="s">
        <v>10</v>
      </c>
      <c r="B11" s="128"/>
      <c r="C11" s="65">
        <v>70</v>
      </c>
      <c r="D11" s="66">
        <f t="shared" si="3"/>
        <v>100</v>
      </c>
      <c r="E11" s="87"/>
      <c r="F11" s="65">
        <v>4</v>
      </c>
      <c r="G11" s="66">
        <f t="shared" si="4"/>
        <v>100</v>
      </c>
      <c r="H11" s="65"/>
      <c r="I11" s="65">
        <v>74</v>
      </c>
      <c r="J11" s="66">
        <f t="shared" si="5"/>
        <v>100</v>
      </c>
    </row>
    <row r="12" spans="1:13" ht="24.95" customHeight="1" thickTop="1">
      <c r="A12" s="169"/>
      <c r="B12" s="26"/>
      <c r="C12" s="22"/>
      <c r="D12" s="23"/>
      <c r="E12" s="29"/>
      <c r="F12" s="22"/>
      <c r="G12" s="23"/>
      <c r="H12" s="29"/>
      <c r="I12" s="22"/>
      <c r="J12" s="23"/>
      <c r="M12" s="30"/>
    </row>
    <row r="13" spans="1:13" ht="24.95" customHeight="1">
      <c r="A13" s="169"/>
      <c r="B13" s="26"/>
      <c r="C13" s="22"/>
      <c r="D13" s="23"/>
      <c r="E13" s="29"/>
      <c r="F13" s="22"/>
      <c r="G13" s="23"/>
      <c r="H13" s="29"/>
      <c r="I13" s="22"/>
      <c r="J13" s="23"/>
      <c r="M13" s="30"/>
    </row>
    <row r="14" spans="1:13" ht="24.95" customHeight="1">
      <c r="A14" s="169"/>
      <c r="B14" s="26"/>
      <c r="C14" s="22"/>
      <c r="D14" s="23"/>
      <c r="E14" s="29"/>
      <c r="F14" s="22"/>
      <c r="G14" s="23"/>
      <c r="H14" s="29"/>
      <c r="I14" s="22"/>
      <c r="J14" s="23"/>
      <c r="M14" s="30"/>
    </row>
    <row r="15" spans="1:13" ht="24.95" customHeight="1">
      <c r="A15" s="169"/>
      <c r="B15" s="26"/>
      <c r="C15" s="22"/>
      <c r="D15" s="23"/>
      <c r="E15" s="29"/>
      <c r="F15" s="22"/>
      <c r="G15" s="23"/>
      <c r="H15" s="29"/>
      <c r="I15" s="22"/>
      <c r="J15" s="23"/>
      <c r="M15" s="30"/>
    </row>
    <row r="16" spans="1:13" ht="24.95" customHeight="1">
      <c r="A16" s="89"/>
      <c r="B16" s="26"/>
      <c r="C16" s="22"/>
      <c r="D16" s="23"/>
      <c r="E16" s="29"/>
      <c r="F16" s="22"/>
      <c r="G16" s="23"/>
      <c r="H16" s="29"/>
      <c r="I16" s="22"/>
      <c r="J16" s="23"/>
      <c r="M16" s="30"/>
    </row>
    <row r="17" spans="1:13" ht="24.95" customHeight="1">
      <c r="A17" s="31"/>
      <c r="B17" s="32"/>
      <c r="C17" s="33"/>
      <c r="D17" s="32"/>
      <c r="E17" s="34"/>
      <c r="F17" s="33"/>
      <c r="G17" s="32"/>
      <c r="H17" s="34"/>
      <c r="I17" s="33"/>
      <c r="J17" s="32"/>
      <c r="M17" s="30"/>
    </row>
    <row r="18" spans="1:13" ht="18" customHeigh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3" ht="14.25" customHeight="1">
      <c r="B19" s="8"/>
      <c r="C19" s="9"/>
      <c r="D19" s="9"/>
      <c r="E19" s="9"/>
      <c r="F19" s="9"/>
      <c r="G19" s="9"/>
      <c r="H19" s="9"/>
      <c r="I19" s="9"/>
      <c r="J19" s="9"/>
    </row>
    <row r="20" spans="1:13" ht="14.25" customHeight="1" thickBot="1">
      <c r="B20" s="8"/>
      <c r="C20" s="9"/>
      <c r="D20" s="9"/>
      <c r="E20" s="9"/>
      <c r="F20" s="9"/>
      <c r="G20" s="9"/>
      <c r="H20" s="9"/>
      <c r="I20" s="9"/>
    </row>
    <row r="21" spans="1:13" ht="22.5" customHeight="1">
      <c r="A21" s="129" t="s">
        <v>27</v>
      </c>
      <c r="B21" s="129"/>
      <c r="C21" s="129"/>
      <c r="D21" s="144">
        <v>52</v>
      </c>
      <c r="E21" s="144"/>
      <c r="F21" s="144"/>
      <c r="G21" s="144"/>
      <c r="H21" s="144"/>
      <c r="I21" s="144"/>
      <c r="J21" s="144"/>
    </row>
  </sheetData>
  <mergeCells count="13">
    <mergeCell ref="A1:J1"/>
    <mergeCell ref="A2:J2"/>
    <mergeCell ref="A3:B4"/>
    <mergeCell ref="C3:D3"/>
    <mergeCell ref="F3:G3"/>
    <mergeCell ref="I3:J3"/>
    <mergeCell ref="A18:J18"/>
    <mergeCell ref="A21:C21"/>
    <mergeCell ref="A5:A6"/>
    <mergeCell ref="A8:A10"/>
    <mergeCell ref="A11:B11"/>
    <mergeCell ref="A12:A15"/>
    <mergeCell ref="D21:J21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نطاقات تمت تسميتها</vt:lpstr>
      </vt:variant>
      <vt:variant>
        <vt:i4>1</vt:i4>
      </vt:variant>
    </vt:vector>
  </HeadingPairs>
  <TitlesOfParts>
    <vt:vector size="7" baseType="lpstr">
      <vt:lpstr>1-1</vt:lpstr>
      <vt:lpstr>1-2</vt:lpstr>
      <vt:lpstr>1-4  1-3</vt:lpstr>
      <vt:lpstr>1-5</vt:lpstr>
      <vt:lpstr>1-6  1-7</vt:lpstr>
      <vt:lpstr>1-8</vt:lpstr>
      <vt:lpstr>'1-6  1-7'!Print_Area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Nada</cp:lastModifiedBy>
  <cp:lastPrinted>2014-02-03T09:14:43Z</cp:lastPrinted>
  <dcterms:created xsi:type="dcterms:W3CDTF">2013-12-09T09:56:58Z</dcterms:created>
  <dcterms:modified xsi:type="dcterms:W3CDTF">2014-02-03T10:41:20Z</dcterms:modified>
</cp:coreProperties>
</file>